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1280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<sst xmlns="http://schemas.openxmlformats.org/spreadsheetml/2006/main" count="292" uniqueCount="196">
  <si>
    <t>Rozdzial</t>
  </si>
  <si>
    <t>%</t>
  </si>
  <si>
    <t>854</t>
  </si>
  <si>
    <t>700</t>
  </si>
  <si>
    <t>70005</t>
  </si>
  <si>
    <t>750</t>
  </si>
  <si>
    <t>75023</t>
  </si>
  <si>
    <t>630</t>
  </si>
  <si>
    <t>75095</t>
  </si>
  <si>
    <t>758</t>
  </si>
  <si>
    <t>900</t>
  </si>
  <si>
    <t>90095</t>
  </si>
  <si>
    <t>851</t>
  </si>
  <si>
    <t>801</t>
  </si>
  <si>
    <t>80101</t>
  </si>
  <si>
    <t>80110</t>
  </si>
  <si>
    <t>90015</t>
  </si>
  <si>
    <t>754</t>
  </si>
  <si>
    <t>75414</t>
  </si>
  <si>
    <t>752</t>
  </si>
  <si>
    <t>75212</t>
  </si>
  <si>
    <t>751</t>
  </si>
  <si>
    <t>600</t>
  </si>
  <si>
    <t>60016</t>
  </si>
  <si>
    <t>63003</t>
  </si>
  <si>
    <t>70001</t>
  </si>
  <si>
    <t>710</t>
  </si>
  <si>
    <t>71014</t>
  </si>
  <si>
    <t>75022</t>
  </si>
  <si>
    <t>wydatki bieżące</t>
  </si>
  <si>
    <t>wydatki inwestycyjne</t>
  </si>
  <si>
    <t>gospodarka gruntami i nieruchomościami w tym:</t>
  </si>
  <si>
    <t>opracowania geodezyjne  i kartograficzne w tym:</t>
  </si>
  <si>
    <t>75011</t>
  </si>
  <si>
    <t>pochodne od wynagrodzeń</t>
  </si>
  <si>
    <t>wynagrodzenia</t>
  </si>
  <si>
    <t>rada miasta w tym:</t>
  </si>
  <si>
    <t>urząd miasta w tym:</t>
  </si>
  <si>
    <t>pochodna od wynagrodzeń</t>
  </si>
  <si>
    <t>75101</t>
  </si>
  <si>
    <t>pozostałe wydatki w tym:</t>
  </si>
  <si>
    <t>75412</t>
  </si>
  <si>
    <t>ochotnicza straż pożarna w tym:</t>
  </si>
  <si>
    <t>obrona cywilna w tym:</t>
  </si>
  <si>
    <t>757</t>
  </si>
  <si>
    <t>75702</t>
  </si>
  <si>
    <t>obsługa kredytu i pożyczek jednostek samorządu terytorialnego w tym:</t>
  </si>
  <si>
    <t>odsetki od krajowych pożyczek i kredytów</t>
  </si>
  <si>
    <t>75704</t>
  </si>
  <si>
    <t>Różne rozliczenia</t>
  </si>
  <si>
    <t>75818</t>
  </si>
  <si>
    <t>Oświata i wychowanie</t>
  </si>
  <si>
    <t>80104</t>
  </si>
  <si>
    <t>gimnazja w tym:</t>
  </si>
  <si>
    <t>85154</t>
  </si>
  <si>
    <t>przeciwdziałanie alkoholizmowi w tym:</t>
  </si>
  <si>
    <t>dodatki mieszkaniowe w tym:</t>
  </si>
  <si>
    <t>90003</t>
  </si>
  <si>
    <t>oczyszczanie miast w tym:</t>
  </si>
  <si>
    <t>90004</t>
  </si>
  <si>
    <t>utrzymanie zieleni w mieście w tym:</t>
  </si>
  <si>
    <t>oświetlenie ulic w tym:</t>
  </si>
  <si>
    <t>921</t>
  </si>
  <si>
    <t>92116</t>
  </si>
  <si>
    <t>biblioteki w tym:</t>
  </si>
  <si>
    <t>dotacje z budżetu dla instytucji kultury</t>
  </si>
  <si>
    <t>92118</t>
  </si>
  <si>
    <t>92195</t>
  </si>
  <si>
    <t>926</t>
  </si>
  <si>
    <t>92605</t>
  </si>
  <si>
    <t>zadania w zakresie kultury fizycznej i sportu w tym:</t>
  </si>
  <si>
    <t>92695</t>
  </si>
  <si>
    <t>Ogółem</t>
  </si>
  <si>
    <t>Dział</t>
  </si>
  <si>
    <t>Wyszczególnienie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</si>
  <si>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</si>
  <si>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</si>
  <si>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</si>
  <si>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</si>
  <si>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</si>
  <si>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 państwowej , kontroli i ochrony prawa oraz sądownictwa</t>
  </si>
  <si>
    <t>Obrona narodowa</t>
  </si>
  <si>
    <t>Bezpieczeństwo publiczne i ochrona przeciwpożarowa</t>
  </si>
  <si>
    <t>Obsługa długu publicznego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</si>
  <si>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</si>
  <si>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</si>
  <si>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</si>
  <si>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</si>
  <si>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</si>
  <si>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w zł</t>
  </si>
  <si>
    <t xml:space="preserve">zakłady gospodarki mieszkaniowej w tym: </t>
  </si>
  <si>
    <t>85401</t>
  </si>
  <si>
    <t>wydatki bieżące ( rezerwa)</t>
  </si>
  <si>
    <t>Rady Miejskiej w Szklarskiej Porębie</t>
  </si>
  <si>
    <t>010</t>
  </si>
  <si>
    <t>Rolnictwo i łowiectwo</t>
  </si>
  <si>
    <t>01030</t>
  </si>
  <si>
    <t>020</t>
  </si>
  <si>
    <t>Leśnictwo</t>
  </si>
  <si>
    <t>02001</t>
  </si>
  <si>
    <t>dotacja dla j.s.t.</t>
  </si>
  <si>
    <t>71035</t>
  </si>
  <si>
    <t>75109</t>
  </si>
  <si>
    <t>75403</t>
  </si>
  <si>
    <t>jednostki terenowe policji w tym :</t>
  </si>
  <si>
    <t>dotacje dla j.s.t.</t>
  </si>
  <si>
    <t>90001</t>
  </si>
  <si>
    <t>90002</t>
  </si>
  <si>
    <t>dotacje celowe</t>
  </si>
  <si>
    <t>80195</t>
  </si>
  <si>
    <t>dotacja celowa</t>
  </si>
  <si>
    <t>dotacja dla MZGL</t>
  </si>
  <si>
    <t xml:space="preserve">wydatki inwestycyjne </t>
  </si>
  <si>
    <t>Izby rolnicze w tym:</t>
  </si>
  <si>
    <t>Gospodarka leśna w tym:</t>
  </si>
  <si>
    <t>pozostała działalność w tym:</t>
  </si>
  <si>
    <t>rozliczenia z tytułu poręczeń w tym:</t>
  </si>
  <si>
    <t>świetlice szkolne w tym:</t>
  </si>
  <si>
    <t>muzea w tym:</t>
  </si>
  <si>
    <t>urzędy naczelnych organów władzy państwowej, kontroli i ochrony prawa w tym:</t>
  </si>
  <si>
    <t xml:space="preserve"> </t>
  </si>
  <si>
    <t>71004</t>
  </si>
  <si>
    <t>80113</t>
  </si>
  <si>
    <t>80146</t>
  </si>
  <si>
    <t>plany zagospodarowania przestrzennego w tym :</t>
  </si>
  <si>
    <t>dowożenie uczniów do szkół w tym :</t>
  </si>
  <si>
    <t>dokształcanie i doskonalenie nauczycieli w tym :</t>
  </si>
  <si>
    <t>drogi publiczne  gminne w tym:</t>
  </si>
  <si>
    <t>75415</t>
  </si>
  <si>
    <t xml:space="preserve">dotacja celowa </t>
  </si>
  <si>
    <t>zadania ratownictwa górskiego i wodnego</t>
  </si>
  <si>
    <t>756</t>
  </si>
  <si>
    <t>Dochody od osób prawnych, od osób fiz. i od innych jednostek nieposiadających osobowości prawnej oraz wydatki związane z ich poborem</t>
  </si>
  <si>
    <t>pobór podatków, opłat i niepodatkowych należności budżetowych</t>
  </si>
  <si>
    <t>852</t>
  </si>
  <si>
    <t>Pomoc społeczna</t>
  </si>
  <si>
    <t>85214</t>
  </si>
  <si>
    <t>85212</t>
  </si>
  <si>
    <t>85213</t>
  </si>
  <si>
    <t>85215</t>
  </si>
  <si>
    <t>85219</t>
  </si>
  <si>
    <t>85228</t>
  </si>
  <si>
    <t>85295</t>
  </si>
  <si>
    <t>usługi opiekuńcze i specjal. usł opiekuńcze w tym:</t>
  </si>
  <si>
    <t xml:space="preserve">wydatki bieżące </t>
  </si>
  <si>
    <t>92601</t>
  </si>
  <si>
    <t>75647</t>
  </si>
  <si>
    <t>80145</t>
  </si>
  <si>
    <t>komisje egzaminacyjne</t>
  </si>
  <si>
    <t>zadania w zakresie upowszechniania turystyki   w tym:</t>
  </si>
  <si>
    <t>skł na ubez.zdrowotne opł za os. pobier.św.z pom.sp. tym:</t>
  </si>
  <si>
    <r>
      <t>Przewidywane</t>
    </r>
    <r>
      <rPr>
        <sz val="8"/>
        <rFont val="Arial CE"/>
        <family val="2"/>
      </rPr>
      <t xml:space="preserve"> wykonanie 2006r</t>
    </r>
  </si>
  <si>
    <t>400</t>
  </si>
  <si>
    <t>40002</t>
  </si>
  <si>
    <t xml:space="preserve">Wytwarzanie i zaopatrywanie w energie elektryczna, gaz i wodę </t>
  </si>
  <si>
    <t>60078</t>
  </si>
  <si>
    <t>60095</t>
  </si>
  <si>
    <t>usuwanie skutkow klęsk żywiołowych</t>
  </si>
  <si>
    <t>70078</t>
  </si>
  <si>
    <t>75075</t>
  </si>
  <si>
    <t xml:space="preserve">wynagrodzenia </t>
  </si>
  <si>
    <t>75404</t>
  </si>
  <si>
    <t>85202</t>
  </si>
  <si>
    <t>domy pomocy społecznej</t>
  </si>
  <si>
    <t>zasiłki i pomoc w naturze oraz skł  na ubezp emeryt.i rentowe w tym:</t>
  </si>
  <si>
    <t>85278</t>
  </si>
  <si>
    <t>usuwanie skutków klęsk zywiolowych</t>
  </si>
  <si>
    <t>85415</t>
  </si>
  <si>
    <t xml:space="preserve">udzialy </t>
  </si>
  <si>
    <t>wybory do rad gmin w tym :</t>
  </si>
  <si>
    <t>85153</t>
  </si>
  <si>
    <t>zwalczanie narkomanii</t>
  </si>
  <si>
    <t xml:space="preserve">udziały </t>
  </si>
  <si>
    <t>dotacja dla j.s.t</t>
  </si>
  <si>
    <t>dostarczanie wody</t>
  </si>
  <si>
    <t xml:space="preserve">pozostała  działalność </t>
  </si>
  <si>
    <t>cmentarze w tym:</t>
  </si>
  <si>
    <t>urzędy wojewódzkie w tym:</t>
  </si>
  <si>
    <t>promocja j.s.t.</t>
  </si>
  <si>
    <t>komendy wojewódzkie policji</t>
  </si>
  <si>
    <t>rezerwy ogólne i celowe w tym:</t>
  </si>
  <si>
    <t>szkoły podstawowe w tym:</t>
  </si>
  <si>
    <t xml:space="preserve">przedszkola </t>
  </si>
  <si>
    <t>świadczenia rodzinne ,zaliczka alimentacyjna oraz składki na ubezp. emerytalne i remtowe z ubezp. społecznego</t>
  </si>
  <si>
    <t>ośrodki pomocy społecznej w tym:</t>
  </si>
  <si>
    <t xml:space="preserve">pomoc materialna dla uczniów </t>
  </si>
  <si>
    <t>gospodarka sciekowa i ochrona wód w tym:</t>
  </si>
  <si>
    <t>gospodarka odpadami w tym:</t>
  </si>
  <si>
    <t>obiekty sportowe</t>
  </si>
  <si>
    <t xml:space="preserve">Załącznik Nr 2 do </t>
  </si>
  <si>
    <t>Plan wydatków budżetowych na 2007r</t>
  </si>
  <si>
    <t>Plan na 2007r</t>
  </si>
  <si>
    <t>92105</t>
  </si>
  <si>
    <t>pozostałe zadania w zakresie kultury</t>
  </si>
  <si>
    <t>z dnia 31.01.2007r.</t>
  </si>
  <si>
    <t>uchwały nr  V /29 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</si>
</sst>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b/>
      <sz val="9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" fontId="6" fillId="3" borderId="2" xfId="19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10" fontId="7" fillId="4" borderId="1" xfId="19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0" fontId="6" fillId="3" borderId="1" xfId="19" applyNumberFormat="1" applyFont="1" applyFill="1" applyBorder="1" applyAlignment="1">
      <alignment horizontal="center" vertical="center" wrapText="1"/>
    </xf>
    <xf numFmtId="10" fontId="7" fillId="3" borderId="1" xfId="19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19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0" fontId="6" fillId="4" borderId="1" xfId="19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0" fontId="6" fillId="0" borderId="1" xfId="19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10" fontId="6" fillId="5" borderId="1" xfId="19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showGridLines="0" tabSelected="1" workbookViewId="0" topLeftCell="A1">
      <selection activeCell="I7" sqref="I7"/>
    </sheetView>
  </sheetViews>
  <sheetFormatPr defaultColWidth="9.00390625" defaultRowHeight="12.75"/>
  <cols>
    <col min="1" max="1" width="2.75390625" style="1" customWidth="1"/>
    <col min="2" max="3" width="9.125" style="3" customWidth="1"/>
    <col min="4" max="4" width="41.75390625" style="1" customWidth="1"/>
    <col min="5" max="5" width="9.875" style="2" hidden="1" customWidth="1"/>
    <col min="6" max="6" width="10.75390625" style="2" customWidth="1"/>
    <col min="7" max="7" width="9.625" style="7" hidden="1" customWidth="1"/>
    <col min="8" max="8" width="11.625" style="1" customWidth="1"/>
    <col min="9" max="16384" width="9.125" style="1" customWidth="1"/>
  </cols>
  <sheetData>
    <row r="1" spans="1:7" ht="11.25">
      <c r="A1" s="60" t="s">
        <v>189</v>
      </c>
      <c r="B1" s="60"/>
      <c r="C1" s="60"/>
      <c r="D1" s="60"/>
      <c r="E1" s="60"/>
      <c r="F1" s="60"/>
      <c r="G1" s="60"/>
    </row>
    <row r="2" spans="1:7" ht="11.25" customHeight="1">
      <c r="A2" s="60" t="s">
        <v>195</v>
      </c>
      <c r="B2" s="60"/>
      <c r="C2" s="60"/>
      <c r="D2" s="60"/>
      <c r="E2" s="60"/>
      <c r="F2" s="60"/>
      <c r="G2" s="60"/>
    </row>
    <row r="3" spans="1:7" ht="11.25" customHeight="1">
      <c r="A3" s="60" t="s">
        <v>93</v>
      </c>
      <c r="B3" s="60"/>
      <c r="C3" s="60"/>
      <c r="D3" s="60"/>
      <c r="E3" s="60"/>
      <c r="F3" s="60"/>
      <c r="G3" s="60"/>
    </row>
    <row r="4" spans="1:7" ht="12.75" customHeight="1">
      <c r="A4" s="60" t="s">
        <v>194</v>
      </c>
      <c r="B4" s="60"/>
      <c r="C4" s="60"/>
      <c r="D4" s="60"/>
      <c r="E4" s="60"/>
      <c r="F4" s="60"/>
      <c r="G4" s="60"/>
    </row>
    <row r="5" spans="2:7" ht="15.75">
      <c r="B5" s="61" t="s">
        <v>190</v>
      </c>
      <c r="C5" s="61"/>
      <c r="D5" s="61"/>
      <c r="E5" s="61"/>
      <c r="F5" s="61"/>
      <c r="G5" s="61"/>
    </row>
    <row r="6" ht="11.25">
      <c r="F6" s="2" t="s">
        <v>89</v>
      </c>
    </row>
    <row r="7" spans="2:7" ht="33.75">
      <c r="B7" s="4" t="s">
        <v>73</v>
      </c>
      <c r="C7" s="4" t="s">
        <v>0</v>
      </c>
      <c r="D7" s="5" t="s">
        <v>74</v>
      </c>
      <c r="E7" s="9" t="s">
        <v>151</v>
      </c>
      <c r="F7" s="6" t="s">
        <v>191</v>
      </c>
      <c r="G7" s="8" t="s">
        <v>1</v>
      </c>
    </row>
    <row r="8" spans="2:7" s="10" customFormat="1" ht="17.25" customHeight="1">
      <c r="B8" s="11">
        <v>1</v>
      </c>
      <c r="C8" s="11">
        <v>2</v>
      </c>
      <c r="D8" s="12">
        <v>3</v>
      </c>
      <c r="E8" s="13">
        <v>4</v>
      </c>
      <c r="F8" s="13">
        <v>4</v>
      </c>
      <c r="G8" s="14">
        <v>6</v>
      </c>
    </row>
    <row r="9" spans="2:7" s="10" customFormat="1" ht="17.25" customHeight="1">
      <c r="B9" s="15" t="s">
        <v>94</v>
      </c>
      <c r="C9" s="16"/>
      <c r="D9" s="17" t="s">
        <v>95</v>
      </c>
      <c r="E9" s="18">
        <f>SUM(E10)</f>
        <v>10</v>
      </c>
      <c r="F9" s="18">
        <f>SUM(F10)</f>
        <v>11</v>
      </c>
      <c r="G9" s="19">
        <f>IF(E9&gt;0,F9/E9,"")</f>
        <v>1.1</v>
      </c>
    </row>
    <row r="10" spans="2:7" s="10" customFormat="1" ht="17.25" customHeight="1">
      <c r="B10" s="11"/>
      <c r="C10" s="11" t="s">
        <v>96</v>
      </c>
      <c r="D10" s="20" t="s">
        <v>113</v>
      </c>
      <c r="E10" s="13">
        <f>SUM(E11)</f>
        <v>10</v>
      </c>
      <c r="F10" s="13">
        <f>SUM(F11)</f>
        <v>11</v>
      </c>
      <c r="G10" s="21">
        <f>IF(E10&gt;0,F10/E10,"")</f>
        <v>1.1</v>
      </c>
    </row>
    <row r="11" spans="2:7" s="10" customFormat="1" ht="17.25" customHeight="1">
      <c r="B11" s="11"/>
      <c r="C11" s="11"/>
      <c r="D11" s="20" t="s">
        <v>29</v>
      </c>
      <c r="E11" s="13">
        <v>10</v>
      </c>
      <c r="F11" s="13">
        <v>11</v>
      </c>
      <c r="G11" s="21"/>
    </row>
    <row r="12" spans="2:7" s="10" customFormat="1" ht="17.25" customHeight="1" hidden="1">
      <c r="B12" s="15" t="s">
        <v>97</v>
      </c>
      <c r="C12" s="16"/>
      <c r="D12" s="17" t="s">
        <v>98</v>
      </c>
      <c r="E12" s="23">
        <f>SUM(E13)</f>
        <v>0</v>
      </c>
      <c r="F12" s="18">
        <f>SUM(F13)</f>
        <v>0</v>
      </c>
      <c r="G12" s="21">
        <f>IF(E12&gt;0,F12/E12,"")</f>
      </c>
    </row>
    <row r="13" spans="2:7" s="10" customFormat="1" ht="17.25" customHeight="1" hidden="1">
      <c r="B13" s="11"/>
      <c r="C13" s="11" t="s">
        <v>99</v>
      </c>
      <c r="D13" s="20" t="s">
        <v>114</v>
      </c>
      <c r="E13" s="13">
        <f>SUM(E14)</f>
        <v>0</v>
      </c>
      <c r="F13" s="13">
        <f>SUM(F14)</f>
        <v>0</v>
      </c>
      <c r="G13" s="21">
        <f>IF(E13&gt;0,F13/E13,"")</f>
      </c>
    </row>
    <row r="14" spans="2:7" s="10" customFormat="1" ht="17.25" customHeight="1" hidden="1">
      <c r="B14" s="11"/>
      <c r="C14" s="11"/>
      <c r="D14" s="20" t="s">
        <v>29</v>
      </c>
      <c r="E14" s="13">
        <v>0</v>
      </c>
      <c r="F14" s="13">
        <v>0</v>
      </c>
      <c r="G14" s="21">
        <f>IF(E14&gt;0,F14/E14,"")</f>
      </c>
    </row>
    <row r="15" spans="2:7" s="10" customFormat="1" ht="24.75" customHeight="1">
      <c r="B15" s="48" t="s">
        <v>152</v>
      </c>
      <c r="C15" s="49"/>
      <c r="D15" s="50" t="s">
        <v>154</v>
      </c>
      <c r="E15" s="55">
        <f>SUM(E16)</f>
        <v>1116000</v>
      </c>
      <c r="F15" s="55">
        <f>SUM(F16)</f>
        <v>134000</v>
      </c>
      <c r="G15" s="36">
        <f>IF(E15&gt;0,F15/E15,"")</f>
        <v>0.12007168458781362</v>
      </c>
    </row>
    <row r="16" spans="2:7" s="10" customFormat="1" ht="17.25" customHeight="1">
      <c r="B16" s="47"/>
      <c r="C16" s="11" t="s">
        <v>153</v>
      </c>
      <c r="D16" s="20" t="s">
        <v>174</v>
      </c>
      <c r="E16" s="13">
        <f>SUM(E17)</f>
        <v>1116000</v>
      </c>
      <c r="F16" s="13">
        <f>SUM(F17)</f>
        <v>134000</v>
      </c>
      <c r="G16" s="21">
        <f>IF(E16&gt;0,F16/E16,"")</f>
        <v>0.12007168458781362</v>
      </c>
    </row>
    <row r="17" spans="2:9" s="10" customFormat="1" ht="17.25" customHeight="1">
      <c r="B17" s="11"/>
      <c r="C17" s="11"/>
      <c r="D17" s="20" t="s">
        <v>29</v>
      </c>
      <c r="E17" s="13">
        <v>1116000</v>
      </c>
      <c r="F17" s="13">
        <v>134000</v>
      </c>
      <c r="G17" s="22"/>
      <c r="H17" s="56"/>
      <c r="I17" s="56"/>
    </row>
    <row r="18" spans="2:7" s="10" customFormat="1" ht="17.25" customHeight="1">
      <c r="B18" s="24" t="s">
        <v>22</v>
      </c>
      <c r="C18" s="24"/>
      <c r="D18" s="25" t="s">
        <v>75</v>
      </c>
      <c r="E18" s="26">
        <f>SUM(E19+E23+E26)</f>
        <v>1172702</v>
      </c>
      <c r="F18" s="26">
        <f>SUM(F19+F23+F26)</f>
        <v>347000</v>
      </c>
      <c r="G18" s="19">
        <f>IF(E18&gt;0,F18/E18,"")</f>
        <v>0.2958978495815646</v>
      </c>
    </row>
    <row r="19" spans="2:7" s="10" customFormat="1" ht="17.25" customHeight="1">
      <c r="B19" s="27"/>
      <c r="C19" s="27" t="s">
        <v>23</v>
      </c>
      <c r="D19" s="28" t="s">
        <v>127</v>
      </c>
      <c r="E19" s="29">
        <f>SUM(E20:E22)</f>
        <v>707234</v>
      </c>
      <c r="F19" s="29">
        <f>SUM(F20:F22)</f>
        <v>317000</v>
      </c>
      <c r="G19" s="30">
        <f>IF(E19&gt;0,F19/E19,"")</f>
        <v>0.44822505705325255</v>
      </c>
    </row>
    <row r="20" spans="2:9" s="10" customFormat="1" ht="17.25" customHeight="1">
      <c r="B20" s="27"/>
      <c r="C20" s="27"/>
      <c r="D20" s="28" t="s">
        <v>29</v>
      </c>
      <c r="E20" s="29">
        <v>581379</v>
      </c>
      <c r="F20" s="29">
        <v>287000</v>
      </c>
      <c r="G20" s="30"/>
      <c r="H20" s="56"/>
      <c r="I20" s="56"/>
    </row>
    <row r="21" spans="2:7" s="10" customFormat="1" ht="17.25" customHeight="1" hidden="1">
      <c r="B21" s="27"/>
      <c r="C21" s="27"/>
      <c r="D21" s="28"/>
      <c r="E21" s="29"/>
      <c r="F21" s="29"/>
      <c r="G21" s="30"/>
    </row>
    <row r="22" spans="2:8" s="10" customFormat="1" ht="17.25" customHeight="1">
      <c r="B22" s="27"/>
      <c r="C22" s="27"/>
      <c r="D22" s="28" t="s">
        <v>30</v>
      </c>
      <c r="E22" s="29">
        <v>125855</v>
      </c>
      <c r="F22" s="29">
        <v>30000</v>
      </c>
      <c r="G22" s="30"/>
      <c r="H22" s="56"/>
    </row>
    <row r="23" spans="2:7" s="10" customFormat="1" ht="17.25" customHeight="1" hidden="1">
      <c r="B23" s="27"/>
      <c r="C23" s="27" t="s">
        <v>155</v>
      </c>
      <c r="D23" s="28" t="s">
        <v>157</v>
      </c>
      <c r="E23" s="29">
        <f>SUM(E24:E25)</f>
        <v>415468</v>
      </c>
      <c r="F23" s="29">
        <f>SUM(F24:F25)</f>
        <v>0</v>
      </c>
      <c r="G23" s="30">
        <f>IF(E23&gt;0,F23/E23,"")</f>
        <v>0</v>
      </c>
    </row>
    <row r="24" spans="2:7" s="10" customFormat="1" ht="17.25" customHeight="1" hidden="1">
      <c r="B24" s="27"/>
      <c r="C24" s="27"/>
      <c r="D24" s="28" t="s">
        <v>29</v>
      </c>
      <c r="E24" s="29">
        <v>78468</v>
      </c>
      <c r="F24" s="29">
        <v>0</v>
      </c>
      <c r="G24" s="30"/>
    </row>
    <row r="25" spans="2:8" s="10" customFormat="1" ht="17.25" customHeight="1" hidden="1">
      <c r="B25" s="27"/>
      <c r="C25" s="27"/>
      <c r="D25" s="28" t="s">
        <v>30</v>
      </c>
      <c r="E25" s="29">
        <v>337000</v>
      </c>
      <c r="F25" s="29">
        <v>0</v>
      </c>
      <c r="G25" s="30"/>
      <c r="H25" s="56"/>
    </row>
    <row r="26" spans="2:7" s="10" customFormat="1" ht="17.25" customHeight="1">
      <c r="B26" s="27"/>
      <c r="C26" s="27" t="s">
        <v>156</v>
      </c>
      <c r="D26" s="28" t="s">
        <v>175</v>
      </c>
      <c r="E26" s="29">
        <f>E27</f>
        <v>50000</v>
      </c>
      <c r="F26" s="29">
        <f>F27</f>
        <v>30000</v>
      </c>
      <c r="G26" s="30">
        <f>IF(E26&gt;0,F26/E26,"")</f>
        <v>0.6</v>
      </c>
    </row>
    <row r="27" spans="2:8" s="10" customFormat="1" ht="17.25" customHeight="1">
      <c r="B27" s="27"/>
      <c r="C27" s="27"/>
      <c r="D27" s="28" t="s">
        <v>29</v>
      </c>
      <c r="E27" s="29">
        <v>50000</v>
      </c>
      <c r="F27" s="29">
        <v>30000</v>
      </c>
      <c r="G27" s="30"/>
      <c r="H27" s="56"/>
    </row>
    <row r="28" spans="2:7" s="10" customFormat="1" ht="17.25" customHeight="1" hidden="1">
      <c r="B28" s="27"/>
      <c r="C28" s="27"/>
      <c r="D28" s="28"/>
      <c r="E28" s="31"/>
      <c r="F28" s="31"/>
      <c r="G28" s="30"/>
    </row>
    <row r="29" spans="2:7" s="10" customFormat="1" ht="17.25" customHeight="1" hidden="1">
      <c r="B29" s="27"/>
      <c r="C29" s="27"/>
      <c r="D29" s="28"/>
      <c r="E29" s="31"/>
      <c r="F29" s="29"/>
      <c r="G29" s="30"/>
    </row>
    <row r="30" spans="2:7" s="10" customFormat="1" ht="17.25" customHeight="1">
      <c r="B30" s="24" t="s">
        <v>7</v>
      </c>
      <c r="C30" s="24"/>
      <c r="D30" s="32" t="s">
        <v>76</v>
      </c>
      <c r="E30" s="26">
        <f>E31</f>
        <v>329000</v>
      </c>
      <c r="F30" s="26">
        <f>F31</f>
        <v>218000</v>
      </c>
      <c r="G30" s="19">
        <f>IF(E30&gt;0,F30/E30,"")</f>
        <v>0.662613981762918</v>
      </c>
    </row>
    <row r="31" spans="2:7" s="10" customFormat="1" ht="21" customHeight="1">
      <c r="B31" s="27"/>
      <c r="C31" s="27" t="s">
        <v>24</v>
      </c>
      <c r="D31" s="28" t="s">
        <v>149</v>
      </c>
      <c r="E31" s="29">
        <f>SUM(E32:E33)</f>
        <v>329000</v>
      </c>
      <c r="F31" s="29">
        <f>SUM(F32:F33)</f>
        <v>218000</v>
      </c>
      <c r="G31" s="30">
        <f>IF(E31&gt;0,F31/E31,"")</f>
        <v>0.662613981762918</v>
      </c>
    </row>
    <row r="32" spans="2:9" s="10" customFormat="1" ht="17.25" customHeight="1">
      <c r="B32" s="27"/>
      <c r="C32" s="27"/>
      <c r="D32" s="28" t="s">
        <v>29</v>
      </c>
      <c r="E32" s="29">
        <v>329000</v>
      </c>
      <c r="F32" s="29">
        <v>218000</v>
      </c>
      <c r="G32" s="30"/>
      <c r="H32" s="56"/>
      <c r="I32" s="56"/>
    </row>
    <row r="33" spans="2:7" s="10" customFormat="1" ht="17.25" customHeight="1" hidden="1">
      <c r="B33" s="27"/>
      <c r="C33" s="27"/>
      <c r="D33" s="28"/>
      <c r="E33" s="29"/>
      <c r="F33" s="29"/>
      <c r="G33" s="30"/>
    </row>
    <row r="34" spans="2:7" s="10" customFormat="1" ht="17.25" customHeight="1" hidden="1">
      <c r="B34" s="27"/>
      <c r="C34" s="27"/>
      <c r="D34" s="28"/>
      <c r="E34" s="29"/>
      <c r="F34" s="29"/>
      <c r="G34" s="30"/>
    </row>
    <row r="35" spans="2:7" s="10" customFormat="1" ht="17.25" customHeight="1" hidden="1">
      <c r="B35" s="27"/>
      <c r="C35" s="27"/>
      <c r="D35" s="28"/>
      <c r="E35" s="29"/>
      <c r="F35" s="29"/>
      <c r="G35" s="30"/>
    </row>
    <row r="36" spans="2:7" s="10" customFormat="1" ht="17.25" customHeight="1">
      <c r="B36" s="24" t="s">
        <v>3</v>
      </c>
      <c r="C36" s="24"/>
      <c r="D36" s="32" t="s">
        <v>77</v>
      </c>
      <c r="E36" s="26">
        <f>E40+E37+E42+E44</f>
        <v>1210811</v>
      </c>
      <c r="F36" s="26">
        <f>F40+F37+F42</f>
        <v>736000</v>
      </c>
      <c r="G36" s="19">
        <f>IF(E36&gt;0,F36/E36,"")</f>
        <v>0.6078570478794791</v>
      </c>
    </row>
    <row r="37" spans="2:7" s="10" customFormat="1" ht="17.25" customHeight="1">
      <c r="B37" s="27"/>
      <c r="C37" s="27" t="s">
        <v>4</v>
      </c>
      <c r="D37" s="28" t="s">
        <v>31</v>
      </c>
      <c r="E37" s="29">
        <f>E38+E39</f>
        <v>953115</v>
      </c>
      <c r="F37" s="29">
        <f>F38+F39</f>
        <v>536000</v>
      </c>
      <c r="G37" s="30">
        <f>IF(E37&gt;0,F37/E37,"")</f>
        <v>0.5623665559769807</v>
      </c>
    </row>
    <row r="38" spans="2:9" s="10" customFormat="1" ht="17.25" customHeight="1">
      <c r="B38" s="27"/>
      <c r="C38" s="27"/>
      <c r="D38" s="28" t="s">
        <v>29</v>
      </c>
      <c r="E38" s="29">
        <v>260859</v>
      </c>
      <c r="F38" s="29">
        <v>170000</v>
      </c>
      <c r="G38" s="30"/>
      <c r="H38" s="56"/>
      <c r="I38" s="56"/>
    </row>
    <row r="39" spans="2:9" s="10" customFormat="1" ht="17.25" customHeight="1">
      <c r="B39" s="27"/>
      <c r="C39" s="27"/>
      <c r="D39" s="28" t="s">
        <v>30</v>
      </c>
      <c r="E39" s="29">
        <v>692256</v>
      </c>
      <c r="F39" s="29">
        <v>366000</v>
      </c>
      <c r="G39" s="30"/>
      <c r="H39" s="56"/>
      <c r="I39" s="56"/>
    </row>
    <row r="40" spans="2:7" s="10" customFormat="1" ht="17.25" customHeight="1">
      <c r="B40" s="27"/>
      <c r="C40" s="27" t="s">
        <v>25</v>
      </c>
      <c r="D40" s="28" t="s">
        <v>90</v>
      </c>
      <c r="E40" s="29">
        <f>E41</f>
        <v>257346</v>
      </c>
      <c r="F40" s="29">
        <f>F41</f>
        <v>200000</v>
      </c>
      <c r="G40" s="30">
        <f>IF(E40&gt;0,F40/E40,"")</f>
        <v>0.7771638183612724</v>
      </c>
    </row>
    <row r="41" spans="2:9" s="10" customFormat="1" ht="17.25" customHeight="1">
      <c r="B41" s="27"/>
      <c r="C41" s="27"/>
      <c r="D41" s="28" t="s">
        <v>111</v>
      </c>
      <c r="E41" s="29">
        <v>257346</v>
      </c>
      <c r="F41" s="29">
        <v>200000</v>
      </c>
      <c r="G41" s="30"/>
      <c r="H41" s="56"/>
      <c r="I41" s="56"/>
    </row>
    <row r="42" spans="2:7" s="10" customFormat="1" ht="17.25" customHeight="1" hidden="1">
      <c r="B42" s="27"/>
      <c r="C42" s="27" t="s">
        <v>158</v>
      </c>
      <c r="D42" s="28" t="s">
        <v>157</v>
      </c>
      <c r="E42" s="29">
        <f>E43</f>
        <v>350</v>
      </c>
      <c r="F42" s="29">
        <f>F43</f>
        <v>0</v>
      </c>
      <c r="G42" s="30"/>
    </row>
    <row r="43" spans="2:7" s="10" customFormat="1" ht="17.25" customHeight="1" hidden="1">
      <c r="B43" s="27"/>
      <c r="C43" s="27"/>
      <c r="D43" s="28" t="s">
        <v>144</v>
      </c>
      <c r="E43" s="29">
        <v>350</v>
      </c>
      <c r="F43" s="29">
        <v>0</v>
      </c>
      <c r="G43" s="30"/>
    </row>
    <row r="44" spans="2:7" s="10" customFormat="1" ht="17.25" customHeight="1" hidden="1">
      <c r="B44" s="27"/>
      <c r="C44" s="27"/>
      <c r="D44" s="28"/>
      <c r="E44" s="29"/>
      <c r="F44" s="29"/>
      <c r="G44" s="30">
        <f>IF(E44&gt;0,F44/E44,"")</f>
      </c>
    </row>
    <row r="45" spans="2:7" s="10" customFormat="1" ht="17.25" customHeight="1" hidden="1">
      <c r="B45" s="27"/>
      <c r="C45" s="27"/>
      <c r="D45" s="28"/>
      <c r="E45" s="29"/>
      <c r="F45" s="29"/>
      <c r="G45" s="30"/>
    </row>
    <row r="46" spans="2:7" s="10" customFormat="1" ht="17.25" customHeight="1">
      <c r="B46" s="24" t="s">
        <v>26</v>
      </c>
      <c r="C46" s="24"/>
      <c r="D46" s="32" t="s">
        <v>78</v>
      </c>
      <c r="E46" s="26">
        <f>E49+E51+E47</f>
        <v>347000</v>
      </c>
      <c r="F46" s="26">
        <f>F49+F51+F47</f>
        <v>222000</v>
      </c>
      <c r="G46" s="19">
        <f>IF(E46&gt;0,F46/E46,"")</f>
        <v>0.6397694524495677</v>
      </c>
    </row>
    <row r="47" spans="2:7" s="10" customFormat="1" ht="17.25" customHeight="1">
      <c r="B47" s="33"/>
      <c r="C47" s="34" t="s">
        <v>121</v>
      </c>
      <c r="D47" s="35" t="s">
        <v>124</v>
      </c>
      <c r="E47" s="31">
        <f>E48</f>
        <v>147000</v>
      </c>
      <c r="F47" s="31">
        <f>F48</f>
        <v>102000</v>
      </c>
      <c r="G47" s="21">
        <f>IF(E47&gt;0,F47/E47,"")</f>
        <v>0.6938775510204082</v>
      </c>
    </row>
    <row r="48" spans="2:9" s="10" customFormat="1" ht="17.25" customHeight="1">
      <c r="B48" s="33"/>
      <c r="C48" s="34"/>
      <c r="D48" s="28" t="s">
        <v>29</v>
      </c>
      <c r="E48" s="31">
        <v>147000</v>
      </c>
      <c r="F48" s="31">
        <v>102000</v>
      </c>
      <c r="G48" s="22"/>
      <c r="I48" s="56"/>
    </row>
    <row r="49" spans="2:7" s="10" customFormat="1" ht="17.25" customHeight="1">
      <c r="B49" s="27"/>
      <c r="C49" s="27" t="s">
        <v>27</v>
      </c>
      <c r="D49" s="28" t="s">
        <v>32</v>
      </c>
      <c r="E49" s="29">
        <f>E50</f>
        <v>50000</v>
      </c>
      <c r="F49" s="29">
        <f>F50</f>
        <v>50000</v>
      </c>
      <c r="G49" s="30">
        <f>IF(E49&gt;0,F49/E49,"")</f>
        <v>1</v>
      </c>
    </row>
    <row r="50" spans="2:8" s="10" customFormat="1" ht="17.25" customHeight="1">
      <c r="B50" s="27"/>
      <c r="C50" s="27"/>
      <c r="D50" s="28" t="s">
        <v>29</v>
      </c>
      <c r="E50" s="29">
        <v>50000</v>
      </c>
      <c r="F50" s="29">
        <v>50000</v>
      </c>
      <c r="G50" s="30"/>
      <c r="H50" s="56"/>
    </row>
    <row r="51" spans="2:7" s="10" customFormat="1" ht="17.25" customHeight="1">
      <c r="B51" s="27"/>
      <c r="C51" s="27" t="s">
        <v>101</v>
      </c>
      <c r="D51" s="28" t="s">
        <v>176</v>
      </c>
      <c r="E51" s="29">
        <f>E52</f>
        <v>150000</v>
      </c>
      <c r="F51" s="29">
        <f>F52</f>
        <v>70000</v>
      </c>
      <c r="G51" s="30">
        <f>IF(E51&gt;0,F51/E51,"")</f>
        <v>0.4666666666666667</v>
      </c>
    </row>
    <row r="52" spans="2:8" s="10" customFormat="1" ht="17.25" customHeight="1">
      <c r="B52" s="27"/>
      <c r="C52" s="27"/>
      <c r="D52" s="28" t="s">
        <v>30</v>
      </c>
      <c r="E52" s="29">
        <v>150000</v>
      </c>
      <c r="F52" s="29">
        <v>70000</v>
      </c>
      <c r="G52" s="30"/>
      <c r="H52" s="56"/>
    </row>
    <row r="53" spans="2:7" s="10" customFormat="1" ht="17.25" customHeight="1">
      <c r="B53" s="24" t="s">
        <v>5</v>
      </c>
      <c r="C53" s="24"/>
      <c r="D53" s="32" t="s">
        <v>79</v>
      </c>
      <c r="E53" s="26">
        <f>E54+E57+E59+E70+E72</f>
        <v>3389195</v>
      </c>
      <c r="F53" s="26">
        <f>F54+F57+F59+F70+F72</f>
        <v>3375273</v>
      </c>
      <c r="G53" s="19">
        <f>IF(E53&gt;0,F53/E53,"")</f>
        <v>0.9958922398976748</v>
      </c>
    </row>
    <row r="54" spans="2:7" s="10" customFormat="1" ht="17.25" customHeight="1">
      <c r="B54" s="27"/>
      <c r="C54" s="27" t="s">
        <v>33</v>
      </c>
      <c r="D54" s="28" t="s">
        <v>177</v>
      </c>
      <c r="E54" s="29">
        <f>SUM(E55:E56)</f>
        <v>37762</v>
      </c>
      <c r="F54" s="29">
        <f>SUM(F55:F56)</f>
        <v>37848</v>
      </c>
      <c r="G54" s="30">
        <f>IF(E54&gt;0,F54/E54,"")</f>
        <v>1.0022774217467296</v>
      </c>
    </row>
    <row r="55" spans="2:7" s="10" customFormat="1" ht="17.25" customHeight="1">
      <c r="B55" s="27"/>
      <c r="C55" s="27"/>
      <c r="D55" s="28" t="s">
        <v>35</v>
      </c>
      <c r="E55" s="29">
        <v>31553</v>
      </c>
      <c r="F55" s="29">
        <v>31624</v>
      </c>
      <c r="G55" s="30"/>
    </row>
    <row r="56" spans="2:7" s="10" customFormat="1" ht="17.25" customHeight="1">
      <c r="B56" s="27"/>
      <c r="C56" s="27"/>
      <c r="D56" s="28" t="s">
        <v>34</v>
      </c>
      <c r="E56" s="29">
        <v>6209</v>
      </c>
      <c r="F56" s="29">
        <v>6224</v>
      </c>
      <c r="G56" s="30"/>
    </row>
    <row r="57" spans="2:9" s="10" customFormat="1" ht="17.25" customHeight="1">
      <c r="B57" s="27"/>
      <c r="C57" s="27" t="s">
        <v>28</v>
      </c>
      <c r="D57" s="28" t="s">
        <v>36</v>
      </c>
      <c r="E57" s="29">
        <f>E58</f>
        <v>158400</v>
      </c>
      <c r="F57" s="29">
        <f>F58</f>
        <v>171000</v>
      </c>
      <c r="G57" s="30">
        <f>IF(E57&gt;0,F57/E57,"")</f>
        <v>1.0795454545454546</v>
      </c>
      <c r="I57" s="56"/>
    </row>
    <row r="58" spans="2:9" s="10" customFormat="1" ht="17.25" customHeight="1">
      <c r="B58" s="27"/>
      <c r="C58" s="27"/>
      <c r="D58" s="28" t="s">
        <v>29</v>
      </c>
      <c r="E58" s="29">
        <v>158400</v>
      </c>
      <c r="F58" s="29">
        <v>171000</v>
      </c>
      <c r="G58" s="30"/>
      <c r="I58" s="56"/>
    </row>
    <row r="59" spans="2:7" s="10" customFormat="1" ht="17.25" customHeight="1">
      <c r="B59" s="27"/>
      <c r="C59" s="27" t="s">
        <v>6</v>
      </c>
      <c r="D59" s="28" t="s">
        <v>37</v>
      </c>
      <c r="E59" s="29">
        <f>SUM(E60:E63)</f>
        <v>3162191</v>
      </c>
      <c r="F59" s="29">
        <f>SUM(F60:F63)</f>
        <v>3135425</v>
      </c>
      <c r="G59" s="30">
        <f>IF(E59&gt;0,F59/E59,"")</f>
        <v>0.9915356156538299</v>
      </c>
    </row>
    <row r="60" spans="2:9" s="10" customFormat="1" ht="17.25" customHeight="1">
      <c r="B60" s="27"/>
      <c r="C60" s="27"/>
      <c r="D60" s="28" t="s">
        <v>35</v>
      </c>
      <c r="E60" s="29">
        <v>1739501</v>
      </c>
      <c r="F60" s="29">
        <v>1735260</v>
      </c>
      <c r="G60" s="30"/>
      <c r="I60" s="56"/>
    </row>
    <row r="61" spans="2:7" s="10" customFormat="1" ht="17.25" customHeight="1">
      <c r="B61" s="27"/>
      <c r="C61" s="27"/>
      <c r="D61" s="28" t="s">
        <v>38</v>
      </c>
      <c r="E61" s="29">
        <v>358212</v>
      </c>
      <c r="F61" s="29">
        <v>362165</v>
      </c>
      <c r="G61" s="30"/>
    </row>
    <row r="62" spans="2:9" s="10" customFormat="1" ht="17.25" customHeight="1">
      <c r="B62" s="27"/>
      <c r="C62" s="27"/>
      <c r="D62" s="28" t="s">
        <v>29</v>
      </c>
      <c r="E62" s="29">
        <v>1017478</v>
      </c>
      <c r="F62" s="29">
        <v>1000000</v>
      </c>
      <c r="G62" s="30"/>
      <c r="H62" s="56"/>
      <c r="I62" s="56"/>
    </row>
    <row r="63" spans="2:9" s="10" customFormat="1" ht="17.25" customHeight="1">
      <c r="B63" s="27"/>
      <c r="C63" s="27"/>
      <c r="D63" s="28" t="s">
        <v>30</v>
      </c>
      <c r="E63" s="29">
        <v>47000</v>
      </c>
      <c r="F63" s="29">
        <v>38000</v>
      </c>
      <c r="G63" s="30"/>
      <c r="H63" s="56"/>
      <c r="I63" s="56"/>
    </row>
    <row r="64" spans="2:7" s="10" customFormat="1" ht="17.25" customHeight="1" hidden="1">
      <c r="B64" s="27"/>
      <c r="C64" s="27"/>
      <c r="D64" s="28"/>
      <c r="E64" s="29"/>
      <c r="F64" s="29"/>
      <c r="G64" s="30"/>
    </row>
    <row r="65" spans="2:7" s="10" customFormat="1" ht="17.25" customHeight="1" hidden="1">
      <c r="B65" s="27"/>
      <c r="C65" s="27"/>
      <c r="D65" s="28"/>
      <c r="E65" s="29"/>
      <c r="F65" s="29"/>
      <c r="G65" s="30"/>
    </row>
    <row r="66" spans="2:7" s="10" customFormat="1" ht="17.25" customHeight="1" hidden="1">
      <c r="B66" s="27"/>
      <c r="C66" s="27"/>
      <c r="D66" s="28"/>
      <c r="E66" s="29"/>
      <c r="F66" s="29"/>
      <c r="G66" s="30">
        <f>IF(E66&gt;0,F66/E66,"")</f>
      </c>
    </row>
    <row r="67" spans="2:7" s="10" customFormat="1" ht="17.25" customHeight="1" hidden="1">
      <c r="B67" s="27"/>
      <c r="C67" s="27"/>
      <c r="D67" s="28"/>
      <c r="E67" s="29"/>
      <c r="F67" s="29"/>
      <c r="G67" s="30"/>
    </row>
    <row r="68" spans="2:7" s="10" customFormat="1" ht="17.25" customHeight="1" hidden="1">
      <c r="B68" s="27"/>
      <c r="C68" s="27"/>
      <c r="D68" s="28"/>
      <c r="E68" s="29"/>
      <c r="F68" s="29"/>
      <c r="G68" s="30">
        <f>IF(E68&gt;0,F68/E68,"")</f>
      </c>
    </row>
    <row r="69" spans="2:7" s="10" customFormat="1" ht="17.25" customHeight="1" hidden="1">
      <c r="B69" s="27"/>
      <c r="C69" s="27"/>
      <c r="D69" s="28"/>
      <c r="E69" s="29"/>
      <c r="F69" s="29"/>
      <c r="G69" s="30"/>
    </row>
    <row r="70" spans="2:7" s="10" customFormat="1" ht="17.25" customHeight="1">
      <c r="B70" s="27"/>
      <c r="C70" s="27" t="s">
        <v>159</v>
      </c>
      <c r="D70" s="28" t="s">
        <v>178</v>
      </c>
      <c r="E70" s="29">
        <f>+E71</f>
        <v>4842</v>
      </c>
      <c r="F70" s="29">
        <f>+F71</f>
        <v>5000</v>
      </c>
      <c r="G70" s="30"/>
    </row>
    <row r="71" spans="2:7" s="10" customFormat="1" ht="17.25" customHeight="1">
      <c r="B71" s="27"/>
      <c r="C71" s="27"/>
      <c r="D71" s="28" t="s">
        <v>29</v>
      </c>
      <c r="E71" s="29">
        <v>4842</v>
      </c>
      <c r="F71" s="29">
        <v>5000</v>
      </c>
      <c r="G71" s="30"/>
    </row>
    <row r="72" spans="2:7" s="10" customFormat="1" ht="17.25" customHeight="1">
      <c r="B72" s="27"/>
      <c r="C72" s="27" t="s">
        <v>8</v>
      </c>
      <c r="D72" s="28" t="s">
        <v>115</v>
      </c>
      <c r="E72" s="29">
        <f>E73</f>
        <v>26000</v>
      </c>
      <c r="F72" s="29">
        <f>F73</f>
        <v>26000</v>
      </c>
      <c r="G72" s="30">
        <f>IF(E72&gt;0,F72/E72,"")</f>
        <v>1</v>
      </c>
    </row>
    <row r="73" spans="2:7" s="10" customFormat="1" ht="17.25" customHeight="1">
      <c r="B73" s="27"/>
      <c r="C73" s="27"/>
      <c r="D73" s="28" t="s">
        <v>29</v>
      </c>
      <c r="E73" s="29">
        <v>26000</v>
      </c>
      <c r="F73" s="29">
        <v>26000</v>
      </c>
      <c r="G73" s="30"/>
    </row>
    <row r="74" spans="2:7" s="10" customFormat="1" ht="30" customHeight="1">
      <c r="B74" s="24" t="s">
        <v>21</v>
      </c>
      <c r="C74" s="24"/>
      <c r="D74" s="32" t="s">
        <v>80</v>
      </c>
      <c r="E74" s="26">
        <f>E75+E80+E82+E85</f>
        <v>33066</v>
      </c>
      <c r="F74" s="26">
        <f>F75+F80+F82+F85</f>
        <v>1238</v>
      </c>
      <c r="G74" s="19">
        <f>IF(E74&gt;0,F74/E74,"")</f>
        <v>0.037440270973205104</v>
      </c>
    </row>
    <row r="75" spans="2:7" s="10" customFormat="1" ht="21" customHeight="1">
      <c r="B75" s="27"/>
      <c r="C75" s="27" t="s">
        <v>39</v>
      </c>
      <c r="D75" s="28" t="s">
        <v>119</v>
      </c>
      <c r="E75" s="29">
        <f>E76+E79</f>
        <v>1254</v>
      </c>
      <c r="F75" s="29">
        <f>F76+F79</f>
        <v>1238</v>
      </c>
      <c r="G75" s="30">
        <f>IF(E75&gt;0,F75/E75,"")</f>
        <v>0.9872408293460925</v>
      </c>
    </row>
    <row r="76" spans="2:7" s="10" customFormat="1" ht="17.25" customHeight="1">
      <c r="B76" s="27"/>
      <c r="C76" s="27"/>
      <c r="D76" s="28" t="s">
        <v>160</v>
      </c>
      <c r="E76" s="29">
        <v>1047</v>
      </c>
      <c r="F76" s="29">
        <v>1034</v>
      </c>
      <c r="G76" s="30"/>
    </row>
    <row r="77" spans="2:7" s="10" customFormat="1" ht="17.25" customHeight="1" hidden="1">
      <c r="B77" s="27"/>
      <c r="C77" s="27"/>
      <c r="D77" s="28"/>
      <c r="E77" s="29"/>
      <c r="F77" s="29"/>
      <c r="G77" s="30">
        <f aca="true" t="shared" si="0" ref="G77:G85">IF(E77&gt;0,F77/E77,"")</f>
      </c>
    </row>
    <row r="78" spans="2:7" s="10" customFormat="1" ht="17.25" customHeight="1" hidden="1">
      <c r="B78" s="27"/>
      <c r="C78" s="27"/>
      <c r="D78" s="28"/>
      <c r="E78" s="29"/>
      <c r="F78" s="29"/>
      <c r="G78" s="30">
        <f t="shared" si="0"/>
      </c>
    </row>
    <row r="79" spans="2:7" s="10" customFormat="1" ht="17.25" customHeight="1">
      <c r="B79" s="27"/>
      <c r="C79" s="27"/>
      <c r="D79" s="28" t="s">
        <v>38</v>
      </c>
      <c r="E79" s="29">
        <v>207</v>
      </c>
      <c r="F79" s="29">
        <v>204</v>
      </c>
      <c r="G79" s="30"/>
    </row>
    <row r="80" spans="2:7" s="10" customFormat="1" ht="17.25" customHeight="1" hidden="1">
      <c r="B80" s="27"/>
      <c r="C80" s="27"/>
      <c r="D80" s="28"/>
      <c r="E80" s="29">
        <f>E81</f>
        <v>0</v>
      </c>
      <c r="F80" s="29">
        <f>F81</f>
        <v>0</v>
      </c>
      <c r="G80" s="30">
        <f t="shared" si="0"/>
      </c>
    </row>
    <row r="81" spans="2:7" s="10" customFormat="1" ht="17.25" customHeight="1" hidden="1">
      <c r="B81" s="27"/>
      <c r="C81" s="27"/>
      <c r="D81" s="28"/>
      <c r="E81" s="29"/>
      <c r="F81" s="29"/>
      <c r="G81" s="30"/>
    </row>
    <row r="82" spans="2:7" s="10" customFormat="1" ht="17.25" customHeight="1" hidden="1">
      <c r="B82" s="27"/>
      <c r="C82" s="27" t="s">
        <v>102</v>
      </c>
      <c r="D82" s="28" t="s">
        <v>169</v>
      </c>
      <c r="E82" s="29">
        <f>E84+E83</f>
        <v>31812</v>
      </c>
      <c r="F82" s="29">
        <f>F84+F83</f>
        <v>0</v>
      </c>
      <c r="G82" s="30">
        <f t="shared" si="0"/>
        <v>0</v>
      </c>
    </row>
    <row r="83" spans="2:7" s="10" customFormat="1" ht="17.25" customHeight="1" hidden="1">
      <c r="B83" s="27"/>
      <c r="C83" s="27"/>
      <c r="D83" s="28" t="s">
        <v>160</v>
      </c>
      <c r="E83" s="29">
        <v>6864</v>
      </c>
      <c r="F83" s="29">
        <v>0</v>
      </c>
      <c r="G83" s="30"/>
    </row>
    <row r="84" spans="2:7" s="10" customFormat="1" ht="17.25" customHeight="1" hidden="1">
      <c r="B84" s="27"/>
      <c r="C84" s="27"/>
      <c r="D84" s="28" t="s">
        <v>29</v>
      </c>
      <c r="E84" s="29">
        <v>24948</v>
      </c>
      <c r="F84" s="29">
        <v>0</v>
      </c>
      <c r="G84" s="30"/>
    </row>
    <row r="85" spans="2:7" s="10" customFormat="1" ht="17.25" customHeight="1" hidden="1">
      <c r="B85" s="27"/>
      <c r="C85" s="27"/>
      <c r="D85" s="28"/>
      <c r="E85" s="29"/>
      <c r="F85" s="29"/>
      <c r="G85" s="30">
        <f t="shared" si="0"/>
      </c>
    </row>
    <row r="86" spans="2:7" s="10" customFormat="1" ht="17.25" customHeight="1" hidden="1">
      <c r="B86" s="27"/>
      <c r="C86" s="27"/>
      <c r="D86" s="28"/>
      <c r="E86" s="29"/>
      <c r="F86" s="29"/>
      <c r="G86" s="30"/>
    </row>
    <row r="87" spans="2:7" s="10" customFormat="1" ht="17.25" customHeight="1">
      <c r="B87" s="24" t="s">
        <v>19</v>
      </c>
      <c r="C87" s="24"/>
      <c r="D87" s="32" t="s">
        <v>81</v>
      </c>
      <c r="E87" s="26">
        <f>E88</f>
        <v>500</v>
      </c>
      <c r="F87" s="26">
        <f>F88</f>
        <v>500</v>
      </c>
      <c r="G87" s="19">
        <f>IF(E87&gt;0,F87/E87,"")</f>
        <v>1</v>
      </c>
    </row>
    <row r="88" spans="2:7" s="10" customFormat="1" ht="17.25" customHeight="1">
      <c r="B88" s="27"/>
      <c r="C88" s="27" t="s">
        <v>20</v>
      </c>
      <c r="D88" s="28" t="s">
        <v>40</v>
      </c>
      <c r="E88" s="29">
        <f>E89</f>
        <v>500</v>
      </c>
      <c r="F88" s="29">
        <f>F89</f>
        <v>500</v>
      </c>
      <c r="G88" s="30">
        <f>IF(E88&gt;0,F88/E88,"")</f>
        <v>1</v>
      </c>
    </row>
    <row r="89" spans="2:7" s="10" customFormat="1" ht="17.25" customHeight="1">
      <c r="B89" s="27"/>
      <c r="C89" s="27"/>
      <c r="D89" s="28" t="s">
        <v>29</v>
      </c>
      <c r="E89" s="29">
        <v>500</v>
      </c>
      <c r="F89" s="29">
        <v>500</v>
      </c>
      <c r="G89" s="30"/>
    </row>
    <row r="90" spans="2:7" s="10" customFormat="1" ht="23.25" customHeight="1">
      <c r="B90" s="24" t="s">
        <v>17</v>
      </c>
      <c r="C90" s="24"/>
      <c r="D90" s="32" t="s">
        <v>82</v>
      </c>
      <c r="E90" s="26">
        <f>E91+E95+E97+E103+E106</f>
        <v>471144</v>
      </c>
      <c r="F90" s="26">
        <f>F91+F95+F97+F103+F106</f>
        <v>286480</v>
      </c>
      <c r="G90" s="19">
        <f>IF(E90&gt;0,F90/E90,"")</f>
        <v>0.6080518907170631</v>
      </c>
    </row>
    <row r="91" spans="2:7" s="10" customFormat="1" ht="17.25" customHeight="1" hidden="1">
      <c r="B91" s="33"/>
      <c r="C91" s="34" t="s">
        <v>103</v>
      </c>
      <c r="D91" s="35" t="s">
        <v>104</v>
      </c>
      <c r="E91" s="29">
        <f>SUM(E92)</f>
        <v>1600</v>
      </c>
      <c r="F91" s="29">
        <f>SUM(F92)</f>
        <v>0</v>
      </c>
      <c r="G91" s="30">
        <f>IF(E91&gt;0,F91/E91,"")</f>
        <v>0</v>
      </c>
    </row>
    <row r="92" spans="2:7" s="10" customFormat="1" ht="17.25" customHeight="1" hidden="1">
      <c r="B92" s="33"/>
      <c r="C92" s="33"/>
      <c r="D92" s="28" t="s">
        <v>29</v>
      </c>
      <c r="E92" s="29">
        <v>1600</v>
      </c>
      <c r="F92" s="29">
        <v>0</v>
      </c>
      <c r="G92" s="30"/>
    </row>
    <row r="93" spans="2:7" s="10" customFormat="1" ht="17.25" customHeight="1" hidden="1">
      <c r="B93" s="33"/>
      <c r="C93" s="34"/>
      <c r="D93" s="28"/>
      <c r="E93" s="29"/>
      <c r="F93" s="29"/>
      <c r="G93" s="30"/>
    </row>
    <row r="94" spans="2:7" s="10" customFormat="1" ht="17.25" customHeight="1" hidden="1">
      <c r="B94" s="33"/>
      <c r="C94" s="33"/>
      <c r="D94" s="28"/>
      <c r="E94" s="29"/>
      <c r="F94" s="29"/>
      <c r="G94" s="30"/>
    </row>
    <row r="95" spans="2:7" s="10" customFormat="1" ht="17.25" customHeight="1">
      <c r="B95" s="33"/>
      <c r="C95" s="51" t="s">
        <v>161</v>
      </c>
      <c r="D95" s="28" t="s">
        <v>179</v>
      </c>
      <c r="E95" s="29">
        <f>E96</f>
        <v>7640</v>
      </c>
      <c r="F95" s="29">
        <f>F96</f>
        <v>7000</v>
      </c>
      <c r="G95" s="30"/>
    </row>
    <row r="96" spans="2:8" s="10" customFormat="1" ht="17.25" customHeight="1">
      <c r="B96" s="33"/>
      <c r="C96" s="33"/>
      <c r="D96" s="28" t="s">
        <v>29</v>
      </c>
      <c r="E96" s="29">
        <v>7640</v>
      </c>
      <c r="F96" s="29">
        <v>7000</v>
      </c>
      <c r="G96" s="30"/>
      <c r="H96" s="56"/>
    </row>
    <row r="97" spans="2:7" s="10" customFormat="1" ht="17.25" customHeight="1">
      <c r="B97" s="27"/>
      <c r="C97" s="27" t="s">
        <v>41</v>
      </c>
      <c r="D97" s="28" t="s">
        <v>42</v>
      </c>
      <c r="E97" s="29">
        <f>SUM(E98:E102)</f>
        <v>430904</v>
      </c>
      <c r="F97" s="29">
        <f>SUM(F98:F101)</f>
        <v>244980</v>
      </c>
      <c r="G97" s="30">
        <f>IF(E97&gt;0,F97/E97,"")</f>
        <v>0.5685257041011454</v>
      </c>
    </row>
    <row r="98" spans="2:7" s="10" customFormat="1" ht="17.25" customHeight="1">
      <c r="B98" s="27"/>
      <c r="C98" s="27"/>
      <c r="D98" s="28" t="s">
        <v>35</v>
      </c>
      <c r="E98" s="29">
        <v>134414</v>
      </c>
      <c r="F98" s="29">
        <v>136100</v>
      </c>
      <c r="G98" s="30"/>
    </row>
    <row r="99" spans="2:7" s="10" customFormat="1" ht="17.25" customHeight="1">
      <c r="B99" s="27"/>
      <c r="C99" s="27"/>
      <c r="D99" s="28" t="s">
        <v>34</v>
      </c>
      <c r="E99" s="29">
        <v>26180</v>
      </c>
      <c r="F99" s="29">
        <v>27880</v>
      </c>
      <c r="G99" s="30"/>
    </row>
    <row r="100" spans="2:8" s="10" customFormat="1" ht="17.25" customHeight="1">
      <c r="B100" s="27"/>
      <c r="C100" s="27"/>
      <c r="D100" s="28" t="s">
        <v>29</v>
      </c>
      <c r="E100" s="29">
        <v>80310</v>
      </c>
      <c r="F100" s="29">
        <v>81000</v>
      </c>
      <c r="G100" s="30"/>
      <c r="H100" s="56"/>
    </row>
    <row r="101" spans="2:7" s="10" customFormat="1" ht="17.25" customHeight="1" hidden="1">
      <c r="B101" s="27"/>
      <c r="C101" s="27"/>
      <c r="D101" s="28"/>
      <c r="E101" s="29"/>
      <c r="F101" s="29"/>
      <c r="G101" s="30"/>
    </row>
    <row r="102" spans="2:7" s="10" customFormat="1" ht="17.25" customHeight="1" hidden="1">
      <c r="B102" s="27"/>
      <c r="C102" s="27"/>
      <c r="D102" s="28" t="s">
        <v>129</v>
      </c>
      <c r="E102" s="29">
        <v>190000</v>
      </c>
      <c r="F102" s="29">
        <v>0</v>
      </c>
      <c r="G102" s="30"/>
    </row>
    <row r="103" spans="2:7" s="10" customFormat="1" ht="17.25" customHeight="1">
      <c r="B103" s="27"/>
      <c r="C103" s="27" t="s">
        <v>18</v>
      </c>
      <c r="D103" s="28" t="s">
        <v>43</v>
      </c>
      <c r="E103" s="29">
        <f>E104+E105</f>
        <v>23000</v>
      </c>
      <c r="F103" s="29">
        <f>F104+F105</f>
        <v>24500</v>
      </c>
      <c r="G103" s="30">
        <f>IF(E103&gt;0,F103/E103,"")</f>
        <v>1.065217391304348</v>
      </c>
    </row>
    <row r="104" spans="2:9" s="10" customFormat="1" ht="17.25" customHeight="1">
      <c r="B104" s="27"/>
      <c r="C104" s="27"/>
      <c r="D104" s="28" t="s">
        <v>29</v>
      </c>
      <c r="E104" s="29">
        <v>14000</v>
      </c>
      <c r="F104" s="29">
        <v>24500</v>
      </c>
      <c r="G104" s="30"/>
      <c r="H104" s="56"/>
      <c r="I104" s="56"/>
    </row>
    <row r="105" spans="2:7" s="10" customFormat="1" ht="17.25" customHeight="1" hidden="1">
      <c r="B105" s="27"/>
      <c r="C105" s="27"/>
      <c r="D105" s="28" t="s">
        <v>112</v>
      </c>
      <c r="E105" s="29">
        <v>9000</v>
      </c>
      <c r="F105" s="29">
        <v>0</v>
      </c>
      <c r="G105" s="30"/>
    </row>
    <row r="106" spans="2:7" s="10" customFormat="1" ht="17.25" customHeight="1">
      <c r="B106" s="27"/>
      <c r="C106" s="27" t="s">
        <v>128</v>
      </c>
      <c r="D106" s="28" t="s">
        <v>130</v>
      </c>
      <c r="E106" s="29">
        <f>E108+E107</f>
        <v>8000</v>
      </c>
      <c r="F106" s="29">
        <f>F108+F107</f>
        <v>10000</v>
      </c>
      <c r="G106" s="30">
        <f>IF(E106&gt;0,F106/E106,"")</f>
        <v>1.25</v>
      </c>
    </row>
    <row r="107" spans="2:7" s="10" customFormat="1" ht="17.25" customHeight="1" hidden="1">
      <c r="B107" s="27"/>
      <c r="C107" s="27"/>
      <c r="D107" s="28" t="s">
        <v>144</v>
      </c>
      <c r="E107" s="29">
        <v>0</v>
      </c>
      <c r="F107" s="29">
        <v>0</v>
      </c>
      <c r="G107" s="30"/>
    </row>
    <row r="108" spans="2:8" s="10" customFormat="1" ht="17.25" customHeight="1">
      <c r="B108" s="27"/>
      <c r="C108" s="27"/>
      <c r="D108" s="28" t="s">
        <v>129</v>
      </c>
      <c r="E108" s="29">
        <v>8000</v>
      </c>
      <c r="F108" s="29">
        <v>10000</v>
      </c>
      <c r="G108" s="30"/>
      <c r="H108" s="56"/>
    </row>
    <row r="109" spans="2:7" s="10" customFormat="1" ht="39" customHeight="1">
      <c r="B109" s="24" t="s">
        <v>131</v>
      </c>
      <c r="C109" s="24"/>
      <c r="D109" s="32" t="s">
        <v>132</v>
      </c>
      <c r="E109" s="26">
        <f>E110</f>
        <v>26000</v>
      </c>
      <c r="F109" s="26">
        <f>F110</f>
        <v>30000</v>
      </c>
      <c r="G109" s="36">
        <f>IF(E109&gt;0,F109/E109,"")</f>
        <v>1.1538461538461537</v>
      </c>
    </row>
    <row r="110" spans="2:7" s="10" customFormat="1" ht="24" customHeight="1">
      <c r="B110" s="27"/>
      <c r="C110" s="27" t="s">
        <v>146</v>
      </c>
      <c r="D110" s="28" t="s">
        <v>133</v>
      </c>
      <c r="E110" s="29">
        <f>E111</f>
        <v>26000</v>
      </c>
      <c r="F110" s="29">
        <f>F111</f>
        <v>30000</v>
      </c>
      <c r="G110" s="30">
        <f>IF(E110&gt;0,F110/E110,"")</f>
        <v>1.1538461538461537</v>
      </c>
    </row>
    <row r="111" spans="2:9" s="10" customFormat="1" ht="19.5" customHeight="1">
      <c r="B111" s="27"/>
      <c r="C111" s="27"/>
      <c r="D111" s="28" t="s">
        <v>35</v>
      </c>
      <c r="E111" s="29">
        <v>26000</v>
      </c>
      <c r="F111" s="29">
        <v>30000</v>
      </c>
      <c r="G111" s="30"/>
      <c r="I111" s="56"/>
    </row>
    <row r="112" spans="2:7" s="10" customFormat="1" ht="17.25" customHeight="1">
      <c r="B112" s="24" t="s">
        <v>44</v>
      </c>
      <c r="C112" s="24"/>
      <c r="D112" s="32" t="s">
        <v>83</v>
      </c>
      <c r="E112" s="26">
        <f>E113+E115</f>
        <v>107298</v>
      </c>
      <c r="F112" s="26">
        <f>F113+F115</f>
        <v>209765</v>
      </c>
      <c r="G112" s="19">
        <f>IF(E112&gt;0,F112/E112,"")</f>
        <v>1.9549758616190422</v>
      </c>
    </row>
    <row r="113" spans="2:7" s="10" customFormat="1" ht="22.5" customHeight="1">
      <c r="B113" s="27"/>
      <c r="C113" s="27" t="s">
        <v>45</v>
      </c>
      <c r="D113" s="28" t="s">
        <v>46</v>
      </c>
      <c r="E113" s="29">
        <f>E114</f>
        <v>107298</v>
      </c>
      <c r="F113" s="29">
        <f>F114</f>
        <v>150000</v>
      </c>
      <c r="G113" s="30">
        <f>IF(E113&gt;0,F113/E113,"")</f>
        <v>1.3979757311413075</v>
      </c>
    </row>
    <row r="114" spans="2:8" s="10" customFormat="1" ht="17.25" customHeight="1">
      <c r="B114" s="27"/>
      <c r="C114" s="27"/>
      <c r="D114" s="28" t="s">
        <v>47</v>
      </c>
      <c r="E114" s="29">
        <v>107298</v>
      </c>
      <c r="F114" s="29">
        <v>150000</v>
      </c>
      <c r="G114" s="30"/>
      <c r="H114" s="56"/>
    </row>
    <row r="115" spans="2:7" s="10" customFormat="1" ht="17.25" customHeight="1">
      <c r="B115" s="27"/>
      <c r="C115" s="27" t="s">
        <v>48</v>
      </c>
      <c r="D115" s="28" t="s">
        <v>116</v>
      </c>
      <c r="E115" s="29">
        <f>E116</f>
        <v>0</v>
      </c>
      <c r="F115" s="29">
        <f>F116</f>
        <v>59765</v>
      </c>
      <c r="G115" s="30">
        <f aca="true" t="shared" si="1" ref="G115:G120">IF(E115&gt;0,F115/E115,"")</f>
      </c>
    </row>
    <row r="116" spans="2:7" s="10" customFormat="1" ht="17.25" customHeight="1">
      <c r="B116" s="27"/>
      <c r="C116" s="27"/>
      <c r="D116" s="28" t="s">
        <v>29</v>
      </c>
      <c r="E116" s="29">
        <v>0</v>
      </c>
      <c r="F116" s="29">
        <v>59765</v>
      </c>
      <c r="G116" s="30">
        <f t="shared" si="1"/>
      </c>
    </row>
    <row r="117" spans="2:7" s="10" customFormat="1" ht="17.25" customHeight="1" hidden="1">
      <c r="B117" s="27"/>
      <c r="C117" s="27"/>
      <c r="D117" s="28"/>
      <c r="E117" s="29"/>
      <c r="F117" s="29"/>
      <c r="G117" s="30">
        <f t="shared" si="1"/>
      </c>
    </row>
    <row r="118" spans="2:7" s="10" customFormat="1" ht="17.25" customHeight="1" hidden="1">
      <c r="B118" s="27"/>
      <c r="C118" s="27"/>
      <c r="D118" s="28"/>
      <c r="E118" s="29"/>
      <c r="F118" s="29"/>
      <c r="G118" s="30">
        <f t="shared" si="1"/>
      </c>
    </row>
    <row r="119" spans="2:7" s="10" customFormat="1" ht="17.25" customHeight="1">
      <c r="B119" s="24" t="s">
        <v>9</v>
      </c>
      <c r="C119" s="24"/>
      <c r="D119" s="32" t="s">
        <v>49</v>
      </c>
      <c r="E119" s="26">
        <f>E120</f>
        <v>0</v>
      </c>
      <c r="F119" s="26">
        <f>F120</f>
        <v>80000</v>
      </c>
      <c r="G119" s="36">
        <f t="shared" si="1"/>
      </c>
    </row>
    <row r="120" spans="2:7" s="10" customFormat="1" ht="17.25" customHeight="1">
      <c r="B120" s="27"/>
      <c r="C120" s="27" t="s">
        <v>50</v>
      </c>
      <c r="D120" s="28" t="s">
        <v>180</v>
      </c>
      <c r="E120" s="29">
        <f>E121</f>
        <v>0</v>
      </c>
      <c r="F120" s="29">
        <f>F121</f>
        <v>80000</v>
      </c>
      <c r="G120" s="30">
        <f t="shared" si="1"/>
      </c>
    </row>
    <row r="121" spans="2:9" s="10" customFormat="1" ht="17.25" customHeight="1">
      <c r="B121" s="27"/>
      <c r="C121" s="27"/>
      <c r="D121" s="28" t="s">
        <v>92</v>
      </c>
      <c r="E121" s="29">
        <v>0</v>
      </c>
      <c r="F121" s="29">
        <v>80000</v>
      </c>
      <c r="G121" s="30"/>
      <c r="I121" s="56"/>
    </row>
    <row r="122" spans="2:7" s="10" customFormat="1" ht="17.25" customHeight="1">
      <c r="B122" s="24" t="s">
        <v>13</v>
      </c>
      <c r="C122" s="24"/>
      <c r="D122" s="32" t="s">
        <v>51</v>
      </c>
      <c r="E122" s="26">
        <f>E123+E128+E133+E150+E139+E146+E144</f>
        <v>5323962</v>
      </c>
      <c r="F122" s="26">
        <f>F123+F128+F133+F150+F139+F146+F144</f>
        <v>4845951</v>
      </c>
      <c r="G122" s="19">
        <f>IF(E122&gt;0,F122/E122,"")</f>
        <v>0.910215174338209</v>
      </c>
    </row>
    <row r="123" spans="2:7" s="10" customFormat="1" ht="17.25" customHeight="1">
      <c r="B123" s="27"/>
      <c r="C123" s="27" t="s">
        <v>14</v>
      </c>
      <c r="D123" s="28" t="s">
        <v>181</v>
      </c>
      <c r="E123" s="29">
        <f>SUM(E124:E127)</f>
        <v>2491889</v>
      </c>
      <c r="F123" s="29">
        <f>SUM(F124:F127)</f>
        <v>2285686</v>
      </c>
      <c r="G123" s="30">
        <f>IF(E123&gt;0,F123/E123,"")</f>
        <v>0.9172503269607916</v>
      </c>
    </row>
    <row r="124" spans="2:8" s="10" customFormat="1" ht="17.25" customHeight="1">
      <c r="B124" s="27"/>
      <c r="C124" s="27"/>
      <c r="D124" s="28" t="s">
        <v>35</v>
      </c>
      <c r="E124" s="29">
        <v>1396112</v>
      </c>
      <c r="F124" s="29">
        <v>1479025</v>
      </c>
      <c r="G124" s="30">
        <f>IF(E124&gt;0,F124/E124,"")</f>
        <v>1.0593885017820919</v>
      </c>
      <c r="H124" s="56"/>
    </row>
    <row r="125" spans="2:8" s="10" customFormat="1" ht="17.25" customHeight="1">
      <c r="B125" s="27"/>
      <c r="C125" s="27"/>
      <c r="D125" s="28" t="s">
        <v>34</v>
      </c>
      <c r="E125" s="29">
        <v>290980</v>
      </c>
      <c r="F125" s="29">
        <v>279356</v>
      </c>
      <c r="G125" s="30"/>
      <c r="H125" s="56"/>
    </row>
    <row r="126" spans="2:9" s="10" customFormat="1" ht="17.25" customHeight="1">
      <c r="B126" s="27"/>
      <c r="C126" s="27"/>
      <c r="D126" s="28" t="s">
        <v>29</v>
      </c>
      <c r="E126" s="29">
        <v>379797</v>
      </c>
      <c r="F126" s="29">
        <v>327305</v>
      </c>
      <c r="G126" s="30"/>
      <c r="H126" s="56"/>
      <c r="I126" s="56"/>
    </row>
    <row r="127" spans="2:9" s="10" customFormat="1" ht="17.25" customHeight="1">
      <c r="B127" s="27"/>
      <c r="C127" s="27"/>
      <c r="D127" s="28" t="s">
        <v>30</v>
      </c>
      <c r="E127" s="29">
        <v>425000</v>
      </c>
      <c r="F127" s="29">
        <v>200000</v>
      </c>
      <c r="G127" s="30"/>
      <c r="H127" s="56"/>
      <c r="I127" s="56"/>
    </row>
    <row r="128" spans="2:7" s="10" customFormat="1" ht="17.25" customHeight="1">
      <c r="B128" s="27"/>
      <c r="C128" s="27" t="s">
        <v>52</v>
      </c>
      <c r="D128" s="28" t="s">
        <v>182</v>
      </c>
      <c r="E128" s="29">
        <f>SUM(E129:E132)</f>
        <v>1302895</v>
      </c>
      <c r="F128" s="29">
        <f>SUM(F129:F132)</f>
        <v>1123728</v>
      </c>
      <c r="G128" s="30">
        <f>IF(E128&gt;0,F128/E128,"")</f>
        <v>0.8624854650604998</v>
      </c>
    </row>
    <row r="129" spans="2:8" s="10" customFormat="1" ht="17.25" customHeight="1">
      <c r="B129" s="27"/>
      <c r="C129" s="27"/>
      <c r="D129" s="28" t="s">
        <v>35</v>
      </c>
      <c r="E129" s="29">
        <v>812494</v>
      </c>
      <c r="F129" s="29">
        <v>798331</v>
      </c>
      <c r="G129" s="30">
        <f>IF(E129&gt;0,F129/E129,"")</f>
        <v>0.9825684866595938</v>
      </c>
      <c r="H129" s="56"/>
    </row>
    <row r="130" spans="2:8" s="10" customFormat="1" ht="17.25" customHeight="1">
      <c r="B130" s="27"/>
      <c r="C130" s="27"/>
      <c r="D130" s="28" t="s">
        <v>38</v>
      </c>
      <c r="E130" s="29">
        <v>147326</v>
      </c>
      <c r="F130" s="29">
        <v>155667</v>
      </c>
      <c r="G130" s="30"/>
      <c r="H130" s="56"/>
    </row>
    <row r="131" spans="2:9" s="10" customFormat="1" ht="17.25" customHeight="1">
      <c r="B131" s="27"/>
      <c r="C131" s="27"/>
      <c r="D131" s="28" t="s">
        <v>29</v>
      </c>
      <c r="E131" s="29">
        <v>309930</v>
      </c>
      <c r="F131" s="29">
        <v>169730</v>
      </c>
      <c r="G131" s="30"/>
      <c r="H131" s="56"/>
      <c r="I131" s="56"/>
    </row>
    <row r="132" spans="2:8" s="10" customFormat="1" ht="17.25" customHeight="1" hidden="1">
      <c r="B132" s="27"/>
      <c r="C132" s="27"/>
      <c r="D132" s="28" t="s">
        <v>30</v>
      </c>
      <c r="E132" s="29">
        <v>33145</v>
      </c>
      <c r="F132" s="29">
        <v>0</v>
      </c>
      <c r="G132" s="30"/>
      <c r="H132" s="56"/>
    </row>
    <row r="133" spans="2:7" s="10" customFormat="1" ht="17.25" customHeight="1">
      <c r="B133" s="27"/>
      <c r="C133" s="27" t="s">
        <v>15</v>
      </c>
      <c r="D133" s="28" t="s">
        <v>53</v>
      </c>
      <c r="E133" s="29">
        <f>SUM(E134:E138)</f>
        <v>1434850</v>
      </c>
      <c r="F133" s="29">
        <f>SUM(F134:F138)</f>
        <v>1332006</v>
      </c>
      <c r="G133" s="30">
        <f>IF(E133&gt;0,F133/E133,"")</f>
        <v>0.9283242150747465</v>
      </c>
    </row>
    <row r="134" spans="2:9" s="10" customFormat="1" ht="17.25" customHeight="1">
      <c r="B134" s="27"/>
      <c r="C134" s="27"/>
      <c r="D134" s="28" t="s">
        <v>100</v>
      </c>
      <c r="E134" s="29">
        <v>1296120</v>
      </c>
      <c r="F134" s="29">
        <v>1332006</v>
      </c>
      <c r="G134" s="30">
        <f>IF(E134&gt;0,F134/E134,"")</f>
        <v>1.0276872511804462</v>
      </c>
      <c r="H134" s="56"/>
      <c r="I134" s="56"/>
    </row>
    <row r="135" spans="2:7" s="10" customFormat="1" ht="17.25" customHeight="1" hidden="1">
      <c r="B135" s="27"/>
      <c r="C135" s="27"/>
      <c r="D135" s="28"/>
      <c r="E135" s="29"/>
      <c r="F135" s="29"/>
      <c r="G135" s="30">
        <f>IF(E135&gt;0,F135/E135,"")</f>
      </c>
    </row>
    <row r="136" spans="2:7" s="10" customFormat="1" ht="17.25" customHeight="1" hidden="1">
      <c r="B136" s="27"/>
      <c r="C136" s="27"/>
      <c r="D136" s="28"/>
      <c r="E136" s="29"/>
      <c r="F136" s="29"/>
      <c r="G136" s="30">
        <f>IF(E136&gt;0,F136/E136,"")</f>
      </c>
    </row>
    <row r="137" spans="2:7" s="10" customFormat="1" ht="17.25" customHeight="1" hidden="1">
      <c r="B137" s="27"/>
      <c r="C137" s="27"/>
      <c r="D137" s="28" t="s">
        <v>160</v>
      </c>
      <c r="E137" s="29">
        <v>4500</v>
      </c>
      <c r="F137" s="29">
        <v>0</v>
      </c>
      <c r="G137" s="30"/>
    </row>
    <row r="138" spans="2:8" s="10" customFormat="1" ht="17.25" customHeight="1" hidden="1">
      <c r="B138" s="27"/>
      <c r="C138" s="27"/>
      <c r="D138" s="28" t="s">
        <v>112</v>
      </c>
      <c r="E138" s="29">
        <v>134230</v>
      </c>
      <c r="F138" s="29">
        <v>0</v>
      </c>
      <c r="G138" s="30"/>
      <c r="H138" s="56"/>
    </row>
    <row r="139" spans="2:7" s="10" customFormat="1" ht="17.25" customHeight="1">
      <c r="B139" s="27"/>
      <c r="C139" s="27" t="s">
        <v>122</v>
      </c>
      <c r="D139" s="28" t="s">
        <v>125</v>
      </c>
      <c r="E139" s="29">
        <f>SUM(E140:E143)</f>
        <v>57455</v>
      </c>
      <c r="F139" s="29">
        <f>SUM(F140:F143)</f>
        <v>64520</v>
      </c>
      <c r="G139" s="30">
        <f>IF(E139&gt;0,F139/E139,"")</f>
        <v>1.1229657993212079</v>
      </c>
    </row>
    <row r="140" spans="2:7" s="10" customFormat="1" ht="17.25" customHeight="1">
      <c r="B140" s="27"/>
      <c r="C140" s="27"/>
      <c r="D140" s="28" t="s">
        <v>35</v>
      </c>
      <c r="E140" s="29">
        <v>1800</v>
      </c>
      <c r="F140" s="29">
        <v>4500</v>
      </c>
      <c r="G140" s="30"/>
    </row>
    <row r="141" spans="2:7" s="10" customFormat="1" ht="17.25" customHeight="1">
      <c r="B141" s="27"/>
      <c r="C141" s="27"/>
      <c r="D141" s="28" t="s">
        <v>38</v>
      </c>
      <c r="E141" s="29">
        <v>400</v>
      </c>
      <c r="F141" s="29">
        <v>800</v>
      </c>
      <c r="G141" s="30"/>
    </row>
    <row r="142" spans="2:8" s="10" customFormat="1" ht="17.25" customHeight="1">
      <c r="B142" s="27"/>
      <c r="C142" s="27"/>
      <c r="D142" s="28" t="s">
        <v>29</v>
      </c>
      <c r="E142" s="29">
        <v>39355</v>
      </c>
      <c r="F142" s="29">
        <v>41600</v>
      </c>
      <c r="G142" s="30"/>
      <c r="H142" s="56"/>
    </row>
    <row r="143" spans="2:8" s="10" customFormat="1" ht="17.25" customHeight="1">
      <c r="B143" s="27"/>
      <c r="C143" s="27"/>
      <c r="D143" s="28" t="s">
        <v>100</v>
      </c>
      <c r="E143" s="29">
        <v>15900</v>
      </c>
      <c r="F143" s="29">
        <v>17620</v>
      </c>
      <c r="G143" s="30"/>
      <c r="H143" s="56"/>
    </row>
    <row r="144" spans="2:7" s="10" customFormat="1" ht="17.25" customHeight="1">
      <c r="B144" s="27"/>
      <c r="C144" s="27" t="s">
        <v>147</v>
      </c>
      <c r="D144" s="28" t="s">
        <v>148</v>
      </c>
      <c r="E144" s="29">
        <f>E145</f>
        <v>961</v>
      </c>
      <c r="F144" s="29">
        <f>F145</f>
        <v>1000</v>
      </c>
      <c r="G144" s="30">
        <f>IF(E144&gt;0,F144/E144,"")</f>
        <v>1.0405827263267429</v>
      </c>
    </row>
    <row r="145" spans="2:7" s="10" customFormat="1" ht="17.25" customHeight="1">
      <c r="B145" s="27"/>
      <c r="C145" s="27"/>
      <c r="D145" s="28" t="s">
        <v>144</v>
      </c>
      <c r="E145" s="29">
        <v>961</v>
      </c>
      <c r="F145" s="29">
        <v>1000</v>
      </c>
      <c r="G145" s="30"/>
    </row>
    <row r="146" spans="2:7" s="10" customFormat="1" ht="17.25" customHeight="1">
      <c r="B146" s="27"/>
      <c r="C146" s="27" t="s">
        <v>123</v>
      </c>
      <c r="D146" s="28" t="s">
        <v>126</v>
      </c>
      <c r="E146" s="29">
        <f>SUM(E147:E148)</f>
        <v>18340</v>
      </c>
      <c r="F146" s="29">
        <f>SUM(F147:F148)</f>
        <v>18121</v>
      </c>
      <c r="G146" s="30">
        <f>IF(E146&gt;0,F146/E146,"")</f>
        <v>0.9880588876772083</v>
      </c>
    </row>
    <row r="147" spans="2:8" s="10" customFormat="1" ht="17.25" customHeight="1">
      <c r="B147" s="27"/>
      <c r="C147" s="27"/>
      <c r="D147" s="28" t="s">
        <v>29</v>
      </c>
      <c r="E147" s="29">
        <v>10500</v>
      </c>
      <c r="F147" s="29">
        <v>10151</v>
      </c>
      <c r="G147" s="30"/>
      <c r="H147" s="56"/>
    </row>
    <row r="148" spans="2:7" s="10" customFormat="1" ht="17.25" customHeight="1">
      <c r="B148" s="27"/>
      <c r="C148" s="27"/>
      <c r="D148" s="28" t="s">
        <v>100</v>
      </c>
      <c r="E148" s="29">
        <v>7840</v>
      </c>
      <c r="F148" s="29">
        <v>7970</v>
      </c>
      <c r="G148" s="30"/>
    </row>
    <row r="149" spans="2:7" s="10" customFormat="1" ht="17.25" customHeight="1" hidden="1">
      <c r="B149" s="27"/>
      <c r="C149" s="27"/>
      <c r="D149" s="28"/>
      <c r="E149" s="29"/>
      <c r="F149" s="29"/>
      <c r="G149" s="30">
        <f>IF(E149&gt;0,F149/E149,"")</f>
      </c>
    </row>
    <row r="150" spans="2:7" s="10" customFormat="1" ht="17.25" customHeight="1">
      <c r="B150" s="27"/>
      <c r="C150" s="27" t="s">
        <v>109</v>
      </c>
      <c r="D150" s="28" t="s">
        <v>115</v>
      </c>
      <c r="E150" s="29">
        <f>SUM(E152:E153)</f>
        <v>17572</v>
      </c>
      <c r="F150" s="29">
        <f>SUM(F152:F153)</f>
        <v>20890</v>
      </c>
      <c r="G150" s="30">
        <f>IF(E150&gt;0,F150/E150,"")</f>
        <v>1.1888231277031642</v>
      </c>
    </row>
    <row r="151" spans="2:7" s="10" customFormat="1" ht="17.25" customHeight="1" hidden="1">
      <c r="B151" s="27"/>
      <c r="C151" s="27"/>
      <c r="D151" s="28"/>
      <c r="E151" s="29"/>
      <c r="F151" s="29"/>
      <c r="G151" s="30"/>
    </row>
    <row r="152" spans="2:7" s="10" customFormat="1" ht="17.25" customHeight="1">
      <c r="B152" s="27"/>
      <c r="C152" s="27"/>
      <c r="D152" s="28" t="s">
        <v>173</v>
      </c>
      <c r="E152" s="29">
        <v>0</v>
      </c>
      <c r="F152" s="29">
        <v>12890</v>
      </c>
      <c r="G152" s="30"/>
    </row>
    <row r="153" spans="2:8" s="10" customFormat="1" ht="17.25" customHeight="1">
      <c r="B153" s="27"/>
      <c r="C153" s="27"/>
      <c r="D153" s="28" t="s">
        <v>29</v>
      </c>
      <c r="E153" s="29">
        <v>17572</v>
      </c>
      <c r="F153" s="29">
        <v>8000</v>
      </c>
      <c r="G153" s="30"/>
      <c r="H153" s="56"/>
    </row>
    <row r="154" spans="2:7" s="10" customFormat="1" ht="17.25" customHeight="1">
      <c r="B154" s="24" t="s">
        <v>12</v>
      </c>
      <c r="C154" s="24"/>
      <c r="D154" s="32" t="s">
        <v>84</v>
      </c>
      <c r="E154" s="26">
        <f>E157+E161</f>
        <v>295590</v>
      </c>
      <c r="F154" s="26">
        <f>F157+F161</f>
        <v>305590</v>
      </c>
      <c r="G154" s="19">
        <f>IF(E154&gt;0,F154/E154,"")</f>
        <v>1.0338306437971514</v>
      </c>
    </row>
    <row r="155" spans="2:7" s="10" customFormat="1" ht="17.25" customHeight="1" hidden="1">
      <c r="B155" s="37"/>
      <c r="C155" s="34"/>
      <c r="D155" s="35"/>
      <c r="E155" s="31"/>
      <c r="F155" s="31">
        <f>SUM(F156)</f>
        <v>0</v>
      </c>
      <c r="G155" s="22">
        <f>IF(E155&gt;0,F155/E155,"")</f>
      </c>
    </row>
    <row r="156" spans="2:7" s="10" customFormat="1" ht="17.25" customHeight="1" hidden="1">
      <c r="B156" s="37"/>
      <c r="C156" s="33"/>
      <c r="D156" s="35"/>
      <c r="E156" s="31"/>
      <c r="F156" s="31">
        <v>0</v>
      </c>
      <c r="G156" s="21"/>
    </row>
    <row r="157" spans="2:7" s="10" customFormat="1" ht="17.25" customHeight="1">
      <c r="B157" s="27"/>
      <c r="C157" s="27" t="s">
        <v>54</v>
      </c>
      <c r="D157" s="28" t="s">
        <v>55</v>
      </c>
      <c r="E157" s="29">
        <f>SUM(E158:E160)</f>
        <v>295590</v>
      </c>
      <c r="F157" s="29">
        <f>SUM(F158:F160)</f>
        <v>295590</v>
      </c>
      <c r="G157" s="30">
        <f>IF(E157&gt;0,F157/E157,"")</f>
        <v>1</v>
      </c>
    </row>
    <row r="158" spans="2:7" s="10" customFormat="1" ht="17.25" customHeight="1">
      <c r="B158" s="27"/>
      <c r="C158" s="27"/>
      <c r="D158" s="28" t="s">
        <v>35</v>
      </c>
      <c r="E158" s="29">
        <v>91193</v>
      </c>
      <c r="F158" s="29">
        <v>63214</v>
      </c>
      <c r="G158" s="30"/>
    </row>
    <row r="159" spans="2:7" s="10" customFormat="1" ht="17.25" customHeight="1">
      <c r="B159" s="27"/>
      <c r="C159" s="27"/>
      <c r="D159" s="28" t="s">
        <v>38</v>
      </c>
      <c r="E159" s="29">
        <v>13800</v>
      </c>
      <c r="F159" s="29">
        <v>19286</v>
      </c>
      <c r="G159" s="30"/>
    </row>
    <row r="160" spans="2:7" s="10" customFormat="1" ht="17.25" customHeight="1">
      <c r="B160" s="27"/>
      <c r="C160" s="27"/>
      <c r="D160" s="28" t="s">
        <v>29</v>
      </c>
      <c r="E160" s="29">
        <v>190597</v>
      </c>
      <c r="F160" s="29">
        <v>213090</v>
      </c>
      <c r="G160" s="30"/>
    </row>
    <row r="161" spans="2:7" s="10" customFormat="1" ht="17.25" customHeight="1">
      <c r="B161" s="27"/>
      <c r="C161" s="27" t="s">
        <v>170</v>
      </c>
      <c r="D161" s="28" t="s">
        <v>171</v>
      </c>
      <c r="E161" s="29">
        <f>+E162</f>
        <v>0</v>
      </c>
      <c r="F161" s="29">
        <f>+F162</f>
        <v>10000</v>
      </c>
      <c r="G161" s="30"/>
    </row>
    <row r="162" spans="2:7" s="10" customFormat="1" ht="17.25" customHeight="1">
      <c r="B162" s="27"/>
      <c r="C162" s="27"/>
      <c r="D162" s="28" t="s">
        <v>29</v>
      </c>
      <c r="E162" s="29">
        <v>0</v>
      </c>
      <c r="F162" s="29">
        <v>10000</v>
      </c>
      <c r="G162" s="30"/>
    </row>
    <row r="163" spans="2:7" s="10" customFormat="1" ht="17.25" customHeight="1" hidden="1">
      <c r="B163" s="27"/>
      <c r="C163" s="27"/>
      <c r="D163" s="28"/>
      <c r="E163" s="29"/>
      <c r="F163" s="29"/>
      <c r="G163" s="30"/>
    </row>
    <row r="164" spans="2:7" s="10" customFormat="1" ht="17.25" customHeight="1" hidden="1">
      <c r="B164" s="27"/>
      <c r="C164" s="27"/>
      <c r="D164" s="28"/>
      <c r="E164" s="29"/>
      <c r="F164" s="29"/>
      <c r="G164" s="30">
        <f>IF(E164&gt;0,F164/E164,"")</f>
      </c>
    </row>
    <row r="165" spans="2:7" s="10" customFormat="1" ht="17.25" customHeight="1" hidden="1">
      <c r="B165" s="27"/>
      <c r="C165" s="27"/>
      <c r="D165" s="28"/>
      <c r="E165" s="29"/>
      <c r="F165" s="29"/>
      <c r="G165" s="30"/>
    </row>
    <row r="166" spans="2:7" s="10" customFormat="1" ht="17.25" customHeight="1" hidden="1">
      <c r="B166" s="27"/>
      <c r="C166" s="27"/>
      <c r="D166" s="28"/>
      <c r="E166" s="29"/>
      <c r="F166" s="29"/>
      <c r="G166" s="30"/>
    </row>
    <row r="167" spans="2:7" s="10" customFormat="1" ht="17.25" customHeight="1">
      <c r="B167" s="24" t="s">
        <v>134</v>
      </c>
      <c r="C167" s="24"/>
      <c r="D167" s="32" t="s">
        <v>135</v>
      </c>
      <c r="E167" s="26">
        <f>E168+E170+E175+E177+E179+E183+E188+E190+E192</f>
        <v>3357192</v>
      </c>
      <c r="F167" s="26">
        <f>F168+F170+F175+F177+F179+F183+F188+F190+F192</f>
        <v>3644738</v>
      </c>
      <c r="G167" s="36">
        <f>IF(E167&gt;0,F167/E167,"")</f>
        <v>1.0856507462188638</v>
      </c>
    </row>
    <row r="168" spans="2:7" s="10" customFormat="1" ht="17.25" customHeight="1">
      <c r="B168" s="52"/>
      <c r="C168" s="51" t="s">
        <v>162</v>
      </c>
      <c r="D168" s="53" t="s">
        <v>163</v>
      </c>
      <c r="E168" s="29">
        <f>E169</f>
        <v>34000</v>
      </c>
      <c r="F168" s="29">
        <f>F169</f>
        <v>67000</v>
      </c>
      <c r="G168" s="21"/>
    </row>
    <row r="169" spans="2:7" s="10" customFormat="1" ht="17.25" customHeight="1">
      <c r="B169" s="52"/>
      <c r="C169" s="33"/>
      <c r="D169" s="28" t="s">
        <v>144</v>
      </c>
      <c r="E169" s="54">
        <v>34000</v>
      </c>
      <c r="F169" s="54">
        <v>67000</v>
      </c>
      <c r="G169" s="21"/>
    </row>
    <row r="170" spans="2:7" s="10" customFormat="1" ht="22.5" customHeight="1">
      <c r="B170" s="33"/>
      <c r="C170" s="34" t="s">
        <v>137</v>
      </c>
      <c r="D170" s="35" t="s">
        <v>183</v>
      </c>
      <c r="E170" s="31">
        <f>SUM(E171:E174)</f>
        <v>1590215</v>
      </c>
      <c r="F170" s="31">
        <f>SUM(F171:F173)</f>
        <v>1905000</v>
      </c>
      <c r="G170" s="30">
        <f>IF(E170&gt;0,F170/E170,"")</f>
        <v>1.1979512204324572</v>
      </c>
    </row>
    <row r="171" spans="2:7" s="10" customFormat="1" ht="17.25" customHeight="1">
      <c r="B171" s="33"/>
      <c r="C171" s="33"/>
      <c r="D171" s="28" t="s">
        <v>35</v>
      </c>
      <c r="E171" s="31">
        <v>35290</v>
      </c>
      <c r="F171" s="31">
        <v>35415</v>
      </c>
      <c r="G171" s="22"/>
    </row>
    <row r="172" spans="2:7" s="10" customFormat="1" ht="17.25" customHeight="1">
      <c r="B172" s="33"/>
      <c r="C172" s="33"/>
      <c r="D172" s="28" t="s">
        <v>38</v>
      </c>
      <c r="E172" s="31">
        <v>6920</v>
      </c>
      <c r="F172" s="31">
        <v>7264</v>
      </c>
      <c r="G172" s="22"/>
    </row>
    <row r="173" spans="2:7" s="10" customFormat="1" ht="17.25" customHeight="1">
      <c r="B173" s="33"/>
      <c r="C173" s="33"/>
      <c r="D173" s="28" t="s">
        <v>29</v>
      </c>
      <c r="E173" s="31">
        <v>1548005</v>
      </c>
      <c r="F173" s="31">
        <v>1862321</v>
      </c>
      <c r="G173" s="22"/>
    </row>
    <row r="174" spans="2:7" s="10" customFormat="1" ht="17.25" customHeight="1" hidden="1">
      <c r="B174" s="33"/>
      <c r="C174" s="33"/>
      <c r="D174" s="35"/>
      <c r="E174" s="31"/>
      <c r="F174" s="31">
        <v>0</v>
      </c>
      <c r="G174" s="22"/>
    </row>
    <row r="175" spans="2:7" s="10" customFormat="1" ht="21" customHeight="1">
      <c r="B175" s="38"/>
      <c r="C175" s="39" t="s">
        <v>138</v>
      </c>
      <c r="D175" s="40" t="s">
        <v>150</v>
      </c>
      <c r="E175" s="41">
        <f>E176</f>
        <v>20500</v>
      </c>
      <c r="F175" s="41">
        <f>F176</f>
        <v>20000</v>
      </c>
      <c r="G175" s="42">
        <f>IF(E175&gt;0,F175/E175,"")</f>
        <v>0.975609756097561</v>
      </c>
    </row>
    <row r="176" spans="2:7" s="10" customFormat="1" ht="17.25" customHeight="1">
      <c r="B176" s="39"/>
      <c r="C176" s="39"/>
      <c r="D176" s="40" t="s">
        <v>29</v>
      </c>
      <c r="E176" s="41">
        <v>20500</v>
      </c>
      <c r="F176" s="41">
        <v>20000</v>
      </c>
      <c r="G176" s="42"/>
    </row>
    <row r="177" spans="2:7" s="10" customFormat="1" ht="23.25" customHeight="1">
      <c r="B177" s="39"/>
      <c r="C177" s="39" t="s">
        <v>136</v>
      </c>
      <c r="D177" s="40" t="s">
        <v>164</v>
      </c>
      <c r="E177" s="41">
        <f>SUM(E178)</f>
        <v>865238</v>
      </c>
      <c r="F177" s="41">
        <f>SUM(F178)</f>
        <v>792820</v>
      </c>
      <c r="G177" s="42">
        <f>IF(E177&gt;0,F177/E177,"")</f>
        <v>0.9163027976117554</v>
      </c>
    </row>
    <row r="178" spans="2:8" s="10" customFormat="1" ht="17.25" customHeight="1">
      <c r="B178" s="39"/>
      <c r="C178" s="39"/>
      <c r="D178" s="40" t="s">
        <v>29</v>
      </c>
      <c r="E178" s="41">
        <v>865238</v>
      </c>
      <c r="F178" s="41">
        <v>792820</v>
      </c>
      <c r="G178" s="42"/>
      <c r="H178" s="56"/>
    </row>
    <row r="179" spans="2:7" s="10" customFormat="1" ht="17.25" customHeight="1">
      <c r="B179" s="39"/>
      <c r="C179" s="39" t="s">
        <v>139</v>
      </c>
      <c r="D179" s="40" t="s">
        <v>56</v>
      </c>
      <c r="E179" s="41">
        <f>E180</f>
        <v>272000</v>
      </c>
      <c r="F179" s="41">
        <f>F180</f>
        <v>320000</v>
      </c>
      <c r="G179" s="42">
        <f>IF(E179&gt;0,F179/E179,"")</f>
        <v>1.1764705882352942</v>
      </c>
    </row>
    <row r="180" spans="2:7" s="10" customFormat="1" ht="17.25" customHeight="1">
      <c r="B180" s="27"/>
      <c r="C180" s="27"/>
      <c r="D180" s="28" t="s">
        <v>29</v>
      </c>
      <c r="E180" s="29">
        <v>272000</v>
      </c>
      <c r="F180" s="29">
        <v>320000</v>
      </c>
      <c r="G180" s="30"/>
    </row>
    <row r="181" spans="2:7" s="10" customFormat="1" ht="17.25" customHeight="1" hidden="1">
      <c r="B181" s="27"/>
      <c r="C181" s="27"/>
      <c r="D181" s="28"/>
      <c r="E181" s="29"/>
      <c r="F181" s="29"/>
      <c r="G181" s="30"/>
    </row>
    <row r="182" spans="2:7" s="10" customFormat="1" ht="17.25" customHeight="1" hidden="1">
      <c r="B182" s="27"/>
      <c r="C182" s="27"/>
      <c r="D182" s="28"/>
      <c r="E182" s="29"/>
      <c r="F182" s="29"/>
      <c r="G182" s="30"/>
    </row>
    <row r="183" spans="2:7" s="10" customFormat="1" ht="17.25" customHeight="1">
      <c r="B183" s="27"/>
      <c r="C183" s="27" t="s">
        <v>140</v>
      </c>
      <c r="D183" s="28" t="s">
        <v>184</v>
      </c>
      <c r="E183" s="29">
        <f>SUM(E184:E187)</f>
        <v>396015</v>
      </c>
      <c r="F183" s="29">
        <f>SUM(F184:F187)</f>
        <v>458918</v>
      </c>
      <c r="G183" s="30">
        <f>IF(E183&gt;0,F183/E183,"")</f>
        <v>1.1588399429314546</v>
      </c>
    </row>
    <row r="184" spans="2:7" s="10" customFormat="1" ht="17.25" customHeight="1">
      <c r="B184" s="27"/>
      <c r="C184" s="27"/>
      <c r="D184" s="28" t="s">
        <v>35</v>
      </c>
      <c r="E184" s="29">
        <v>298029</v>
      </c>
      <c r="F184" s="29">
        <v>323600</v>
      </c>
      <c r="G184" s="30">
        <f>IF(E184&gt;0,F184/E184,"")</f>
        <v>1.0858003751312792</v>
      </c>
    </row>
    <row r="185" spans="2:7" s="10" customFormat="1" ht="17.25" customHeight="1">
      <c r="B185" s="27"/>
      <c r="C185" s="27"/>
      <c r="D185" s="28" t="s">
        <v>38</v>
      </c>
      <c r="E185" s="29">
        <v>59594</v>
      </c>
      <c r="F185" s="29">
        <v>64856</v>
      </c>
      <c r="G185" s="30"/>
    </row>
    <row r="186" spans="2:8" s="10" customFormat="1" ht="17.25" customHeight="1">
      <c r="B186" s="27"/>
      <c r="C186" s="27"/>
      <c r="D186" s="28" t="s">
        <v>29</v>
      </c>
      <c r="E186" s="29">
        <v>38392</v>
      </c>
      <c r="F186" s="29">
        <v>70462</v>
      </c>
      <c r="G186" s="30"/>
      <c r="H186" s="56"/>
    </row>
    <row r="187" spans="2:7" s="10" customFormat="1" ht="17.25" customHeight="1" hidden="1">
      <c r="B187" s="27"/>
      <c r="C187" s="27"/>
      <c r="D187" s="28"/>
      <c r="E187" s="29"/>
      <c r="F187" s="29"/>
      <c r="G187" s="30"/>
    </row>
    <row r="188" spans="2:7" s="10" customFormat="1" ht="17.25" customHeight="1">
      <c r="B188" s="27"/>
      <c r="C188" s="27" t="s">
        <v>141</v>
      </c>
      <c r="D188" s="28" t="s">
        <v>143</v>
      </c>
      <c r="E188" s="29">
        <f>E189</f>
        <v>24000</v>
      </c>
      <c r="F188" s="29">
        <f>F189</f>
        <v>28000</v>
      </c>
      <c r="G188" s="30">
        <f>IF(E188&gt;0,F188/E188,"")</f>
        <v>1.1666666666666667</v>
      </c>
    </row>
    <row r="189" spans="2:7" s="10" customFormat="1" ht="17.25" customHeight="1">
      <c r="B189" s="27"/>
      <c r="C189" s="27"/>
      <c r="D189" s="28" t="s">
        <v>29</v>
      </c>
      <c r="E189" s="29">
        <v>24000</v>
      </c>
      <c r="F189" s="29">
        <v>28000</v>
      </c>
      <c r="G189" s="30"/>
    </row>
    <row r="190" spans="2:7" s="10" customFormat="1" ht="17.25" customHeight="1" hidden="1">
      <c r="B190" s="27"/>
      <c r="C190" s="27" t="s">
        <v>165</v>
      </c>
      <c r="D190" s="28" t="s">
        <v>166</v>
      </c>
      <c r="E190" s="29">
        <f>+E191</f>
        <v>45000</v>
      </c>
      <c r="F190" s="29">
        <f>+F191</f>
        <v>0</v>
      </c>
      <c r="G190" s="30"/>
    </row>
    <row r="191" spans="2:7" s="10" customFormat="1" ht="17.25" customHeight="1" hidden="1">
      <c r="B191" s="27"/>
      <c r="C191" s="27"/>
      <c r="D191" s="28" t="s">
        <v>29</v>
      </c>
      <c r="E191" s="29">
        <v>45000</v>
      </c>
      <c r="F191" s="29">
        <v>0</v>
      </c>
      <c r="G191" s="30"/>
    </row>
    <row r="192" spans="2:7" s="10" customFormat="1" ht="17.25" customHeight="1">
      <c r="B192" s="27"/>
      <c r="C192" s="27" t="s">
        <v>142</v>
      </c>
      <c r="D192" s="28" t="s">
        <v>115</v>
      </c>
      <c r="E192" s="29">
        <f>SUM(E194:E197)</f>
        <v>110224</v>
      </c>
      <c r="F192" s="29">
        <f>SUM(F194:F197)</f>
        <v>53000</v>
      </c>
      <c r="G192" s="30">
        <f>IF(E192&gt;0,F192/E192,"")</f>
        <v>0.48083901872550444</v>
      </c>
    </row>
    <row r="193" spans="2:7" s="10" customFormat="1" ht="17.25" customHeight="1" hidden="1">
      <c r="B193" s="27"/>
      <c r="C193" s="27"/>
      <c r="D193" s="28"/>
      <c r="E193" s="29"/>
      <c r="F193" s="29"/>
      <c r="G193" s="30">
        <f>IF(E193&gt;0,F193/E193,"")</f>
      </c>
    </row>
    <row r="194" spans="2:7" s="10" customFormat="1" ht="17.25" customHeight="1">
      <c r="B194" s="27"/>
      <c r="C194" s="27"/>
      <c r="D194" s="28" t="s">
        <v>144</v>
      </c>
      <c r="E194" s="29">
        <v>108224</v>
      </c>
      <c r="F194" s="29">
        <v>51000</v>
      </c>
      <c r="G194" s="30"/>
    </row>
    <row r="195" spans="2:7" s="10" customFormat="1" ht="17.25" customHeight="1" hidden="1">
      <c r="B195" s="24"/>
      <c r="C195" s="24"/>
      <c r="D195" s="32"/>
      <c r="E195" s="26"/>
      <c r="F195" s="26"/>
      <c r="G195" s="36"/>
    </row>
    <row r="196" spans="2:7" s="10" customFormat="1" ht="17.25" customHeight="1" hidden="1">
      <c r="B196" s="27"/>
      <c r="C196" s="27"/>
      <c r="D196" s="28"/>
      <c r="E196" s="29"/>
      <c r="F196" s="29"/>
      <c r="G196" s="30"/>
    </row>
    <row r="197" spans="2:7" s="10" customFormat="1" ht="17.25" customHeight="1">
      <c r="B197" s="27"/>
      <c r="C197" s="27"/>
      <c r="D197" s="28" t="s">
        <v>110</v>
      </c>
      <c r="E197" s="29">
        <v>2000</v>
      </c>
      <c r="F197" s="29">
        <v>2000</v>
      </c>
      <c r="G197" s="30"/>
    </row>
    <row r="198" spans="2:7" s="10" customFormat="1" ht="17.25" customHeight="1">
      <c r="B198" s="24" t="s">
        <v>2</v>
      </c>
      <c r="C198" s="24"/>
      <c r="D198" s="32" t="s">
        <v>85</v>
      </c>
      <c r="E198" s="26">
        <f>E204+E199</f>
        <v>324189</v>
      </c>
      <c r="F198" s="26">
        <f>F204+F199</f>
        <v>362977</v>
      </c>
      <c r="G198" s="19">
        <f>IF(E198&gt;0,F198/E198,"")</f>
        <v>1.119646255733538</v>
      </c>
    </row>
    <row r="199" spans="2:7" s="10" customFormat="1" ht="17.25" customHeight="1">
      <c r="B199" s="33"/>
      <c r="C199" s="34" t="s">
        <v>91</v>
      </c>
      <c r="D199" s="35" t="s">
        <v>117</v>
      </c>
      <c r="E199" s="31">
        <f>SUM(E200:E203)</f>
        <v>275412</v>
      </c>
      <c r="F199" s="31">
        <f>SUM(F200:F203)</f>
        <v>356973</v>
      </c>
      <c r="G199" s="21">
        <f>IF(E199&gt;0,F199/E199,"")</f>
        <v>1.2961417803145832</v>
      </c>
    </row>
    <row r="200" spans="2:8" s="10" customFormat="1" ht="17.25" customHeight="1">
      <c r="B200" s="33"/>
      <c r="C200" s="33"/>
      <c r="D200" s="35" t="s">
        <v>35</v>
      </c>
      <c r="E200" s="31">
        <v>53055</v>
      </c>
      <c r="F200" s="31">
        <v>62583</v>
      </c>
      <c r="G200" s="21"/>
      <c r="H200" s="56"/>
    </row>
    <row r="201" spans="2:8" s="10" customFormat="1" ht="17.25" customHeight="1">
      <c r="B201" s="33"/>
      <c r="C201" s="33"/>
      <c r="D201" s="35" t="s">
        <v>34</v>
      </c>
      <c r="E201" s="31">
        <v>10850</v>
      </c>
      <c r="F201" s="31">
        <v>13180</v>
      </c>
      <c r="G201" s="21"/>
      <c r="H201" s="56"/>
    </row>
    <row r="202" spans="2:8" s="10" customFormat="1" ht="17.25" customHeight="1">
      <c r="B202" s="33"/>
      <c r="C202" s="33"/>
      <c r="D202" s="35" t="s">
        <v>29</v>
      </c>
      <c r="E202" s="31">
        <v>13807</v>
      </c>
      <c r="F202" s="31">
        <v>16210</v>
      </c>
      <c r="G202" s="21"/>
      <c r="H202" s="56"/>
    </row>
    <row r="203" spans="2:9" s="10" customFormat="1" ht="17.25" customHeight="1">
      <c r="B203" s="33"/>
      <c r="C203" s="33"/>
      <c r="D203" s="35" t="s">
        <v>105</v>
      </c>
      <c r="E203" s="31">
        <v>197700</v>
      </c>
      <c r="F203" s="31">
        <v>265000</v>
      </c>
      <c r="G203" s="21">
        <f>IF(E203&gt;0,F203/E203,"")</f>
        <v>1.340414769853313</v>
      </c>
      <c r="H203" s="56"/>
      <c r="I203" s="56"/>
    </row>
    <row r="204" spans="2:7" s="10" customFormat="1" ht="17.25" customHeight="1">
      <c r="B204" s="33"/>
      <c r="C204" s="51" t="s">
        <v>167</v>
      </c>
      <c r="D204" s="35" t="s">
        <v>185</v>
      </c>
      <c r="E204" s="31">
        <f>SUM(E206,E205)</f>
        <v>48777</v>
      </c>
      <c r="F204" s="31">
        <f>SUM(F206,F205)</f>
        <v>6004</v>
      </c>
      <c r="G204" s="21"/>
    </row>
    <row r="205" spans="2:7" s="10" customFormat="1" ht="17.25" customHeight="1">
      <c r="B205" s="33"/>
      <c r="C205" s="51"/>
      <c r="D205" s="35" t="s">
        <v>105</v>
      </c>
      <c r="E205" s="31">
        <v>0</v>
      </c>
      <c r="F205" s="31">
        <v>1904</v>
      </c>
      <c r="G205" s="21"/>
    </row>
    <row r="206" spans="2:7" s="10" customFormat="1" ht="17.25" customHeight="1">
      <c r="B206" s="33"/>
      <c r="C206" s="33"/>
      <c r="D206" s="35" t="s">
        <v>29</v>
      </c>
      <c r="E206" s="31">
        <v>48777</v>
      </c>
      <c r="F206" s="31">
        <v>4100</v>
      </c>
      <c r="G206" s="21"/>
    </row>
    <row r="207" spans="2:7" s="10" customFormat="1" ht="17.25" customHeight="1" hidden="1">
      <c r="B207" s="27"/>
      <c r="C207" s="27"/>
      <c r="D207" s="28"/>
      <c r="E207" s="29"/>
      <c r="F207" s="29"/>
      <c r="G207" s="30">
        <f>IF(E207&gt;0,F207/E207,"")</f>
      </c>
    </row>
    <row r="208" spans="2:7" s="10" customFormat="1" ht="17.25" customHeight="1" hidden="1">
      <c r="B208" s="27"/>
      <c r="C208" s="27"/>
      <c r="D208" s="28"/>
      <c r="E208" s="29"/>
      <c r="F208" s="29"/>
      <c r="G208" s="30"/>
    </row>
    <row r="209" spans="2:7" s="10" customFormat="1" ht="17.25" customHeight="1" hidden="1">
      <c r="B209" s="27"/>
      <c r="C209" s="27"/>
      <c r="D209" s="28"/>
      <c r="E209" s="29"/>
      <c r="F209" s="29"/>
      <c r="G209" s="30"/>
    </row>
    <row r="210" spans="2:7" s="10" customFormat="1" ht="17.25" customHeight="1" hidden="1">
      <c r="B210" s="27"/>
      <c r="C210" s="27"/>
      <c r="D210" s="28"/>
      <c r="E210" s="29"/>
      <c r="F210" s="29"/>
      <c r="G210" s="30"/>
    </row>
    <row r="211" spans="2:7" s="10" customFormat="1" ht="17.25" customHeight="1" hidden="1">
      <c r="B211" s="27"/>
      <c r="C211" s="27"/>
      <c r="D211" s="28"/>
      <c r="E211" s="29"/>
      <c r="F211" s="29"/>
      <c r="G211" s="30"/>
    </row>
    <row r="212" spans="2:7" s="10" customFormat="1" ht="17.25" customHeight="1" hidden="1">
      <c r="B212" s="27"/>
      <c r="C212" s="27"/>
      <c r="D212" s="28"/>
      <c r="E212" s="29"/>
      <c r="F212" s="29"/>
      <c r="G212" s="30"/>
    </row>
    <row r="213" spans="2:7" s="10" customFormat="1" ht="17.25" customHeight="1" hidden="1">
      <c r="B213" s="27"/>
      <c r="C213" s="27"/>
      <c r="D213" s="28"/>
      <c r="E213" s="29"/>
      <c r="F213" s="29"/>
      <c r="G213" s="30"/>
    </row>
    <row r="214" spans="2:7" s="10" customFormat="1" ht="17.25" customHeight="1" hidden="1">
      <c r="B214" s="27"/>
      <c r="C214" s="27"/>
      <c r="D214" s="28"/>
      <c r="E214" s="29"/>
      <c r="F214" s="29"/>
      <c r="G214" s="30"/>
    </row>
    <row r="215" spans="2:7" s="10" customFormat="1" ht="17.25" customHeight="1" hidden="1">
      <c r="B215" s="27"/>
      <c r="C215" s="27"/>
      <c r="D215" s="28"/>
      <c r="E215" s="29"/>
      <c r="F215" s="29"/>
      <c r="G215" s="30"/>
    </row>
    <row r="216" spans="2:7" s="10" customFormat="1" ht="17.25" customHeight="1" hidden="1">
      <c r="B216" s="27"/>
      <c r="C216" s="27"/>
      <c r="D216" s="28"/>
      <c r="E216" s="29"/>
      <c r="F216" s="29"/>
      <c r="G216" s="30"/>
    </row>
    <row r="217" spans="2:7" s="10" customFormat="1" ht="17.25" customHeight="1">
      <c r="B217" s="24" t="s">
        <v>10</v>
      </c>
      <c r="C217" s="24"/>
      <c r="D217" s="32" t="s">
        <v>86</v>
      </c>
      <c r="E217" s="26">
        <f>E218+E222+E224+E230+E232+E238</f>
        <v>2384535</v>
      </c>
      <c r="F217" s="26">
        <f>F218+F222+F224+F230+F232+F238</f>
        <v>1550806</v>
      </c>
      <c r="G217" s="19">
        <f>IF(E217&gt;0,F217/E217,"")</f>
        <v>0.6503599234232251</v>
      </c>
    </row>
    <row r="218" spans="2:7" s="10" customFormat="1" ht="17.25" customHeight="1">
      <c r="B218" s="33"/>
      <c r="C218" s="34" t="s">
        <v>106</v>
      </c>
      <c r="D218" s="35" t="s">
        <v>186</v>
      </c>
      <c r="E218" s="31">
        <f>SUM(E219:E221)</f>
        <v>292866</v>
      </c>
      <c r="F218" s="31">
        <f>SUM(F219:F221)</f>
        <v>119166</v>
      </c>
      <c r="G218" s="22">
        <f>IF(E218&gt;0,F218/E218,"")</f>
        <v>0.4068959865604065</v>
      </c>
    </row>
    <row r="219" spans="2:7" s="10" customFormat="1" ht="17.25" customHeight="1">
      <c r="B219" s="33"/>
      <c r="C219" s="33"/>
      <c r="D219" s="28" t="s">
        <v>29</v>
      </c>
      <c r="E219" s="31">
        <v>100000</v>
      </c>
      <c r="F219" s="31">
        <v>20000</v>
      </c>
      <c r="G219" s="22"/>
    </row>
    <row r="220" spans="2:7" s="10" customFormat="1" ht="17.25" customHeight="1" hidden="1">
      <c r="B220" s="33"/>
      <c r="C220" s="33"/>
      <c r="D220" s="28" t="s">
        <v>172</v>
      </c>
      <c r="E220" s="31">
        <v>75000</v>
      </c>
      <c r="F220" s="31">
        <v>0</v>
      </c>
      <c r="G220" s="22"/>
    </row>
    <row r="221" spans="2:8" s="10" customFormat="1" ht="17.25" customHeight="1">
      <c r="B221" s="33"/>
      <c r="C221" s="33"/>
      <c r="D221" s="28" t="s">
        <v>30</v>
      </c>
      <c r="E221" s="31">
        <v>117866</v>
      </c>
      <c r="F221" s="31">
        <v>99166</v>
      </c>
      <c r="G221" s="22"/>
      <c r="H221" s="43"/>
    </row>
    <row r="222" spans="2:8" s="10" customFormat="1" ht="17.25" customHeight="1">
      <c r="B222" s="33"/>
      <c r="C222" s="34" t="s">
        <v>107</v>
      </c>
      <c r="D222" s="35" t="s">
        <v>187</v>
      </c>
      <c r="E222" s="31">
        <f>SUM(E223)</f>
        <v>159000</v>
      </c>
      <c r="F222" s="31">
        <f>SUM(F223)</f>
        <v>159000</v>
      </c>
      <c r="G222" s="21">
        <f>IF(E222&gt;0,F222/E222,"")</f>
        <v>1</v>
      </c>
      <c r="H222" s="44"/>
    </row>
    <row r="223" spans="2:8" s="10" customFormat="1" ht="17.25" customHeight="1">
      <c r="B223" s="33"/>
      <c r="C223" s="34"/>
      <c r="D223" s="28" t="s">
        <v>30</v>
      </c>
      <c r="E223" s="31">
        <v>159000</v>
      </c>
      <c r="F223" s="31">
        <v>159000</v>
      </c>
      <c r="G223" s="21"/>
      <c r="H223" s="43"/>
    </row>
    <row r="224" spans="2:7" s="10" customFormat="1" ht="17.25" customHeight="1">
      <c r="B224" s="27"/>
      <c r="C224" s="27" t="s">
        <v>57</v>
      </c>
      <c r="D224" s="28" t="s">
        <v>58</v>
      </c>
      <c r="E224" s="29">
        <f>SUM(E225:E229)</f>
        <v>1273354</v>
      </c>
      <c r="F224" s="29">
        <f>SUM(F225:F229)</f>
        <v>700000</v>
      </c>
      <c r="G224" s="30">
        <f>IF(E224&gt;0,F224/E224,"")</f>
        <v>0.5497292975873167</v>
      </c>
    </row>
    <row r="225" spans="2:7" s="10" customFormat="1" ht="17.25" customHeight="1" hidden="1">
      <c r="B225" s="27"/>
      <c r="C225" s="27"/>
      <c r="D225" s="28" t="s">
        <v>160</v>
      </c>
      <c r="E225" s="29">
        <v>22504</v>
      </c>
      <c r="F225" s="29">
        <v>0</v>
      </c>
      <c r="G225" s="30"/>
    </row>
    <row r="226" spans="2:7" s="10" customFormat="1" ht="17.25" customHeight="1">
      <c r="B226" s="27"/>
      <c r="C226" s="27"/>
      <c r="D226" s="28" t="s">
        <v>29</v>
      </c>
      <c r="E226" s="29">
        <v>626925</v>
      </c>
      <c r="F226" s="29">
        <v>700000</v>
      </c>
      <c r="G226" s="30"/>
    </row>
    <row r="227" spans="2:7" s="10" customFormat="1" ht="17.25" customHeight="1" hidden="1">
      <c r="B227" s="27"/>
      <c r="C227" s="27"/>
      <c r="D227" s="28"/>
      <c r="E227" s="29"/>
      <c r="F227" s="29"/>
      <c r="G227" s="30"/>
    </row>
    <row r="228" spans="2:7" s="10" customFormat="1" ht="17.25" customHeight="1" hidden="1">
      <c r="B228" s="27"/>
      <c r="C228" s="27"/>
      <c r="D228" s="28" t="s">
        <v>168</v>
      </c>
      <c r="E228" s="29">
        <v>285</v>
      </c>
      <c r="F228" s="29">
        <v>0</v>
      </c>
      <c r="G228" s="30"/>
    </row>
    <row r="229" spans="2:8" s="10" customFormat="1" ht="17.25" customHeight="1" hidden="1">
      <c r="B229" s="27"/>
      <c r="C229" s="27"/>
      <c r="D229" s="28" t="s">
        <v>30</v>
      </c>
      <c r="E229" s="29">
        <v>623640</v>
      </c>
      <c r="F229" s="29">
        <v>0</v>
      </c>
      <c r="G229" s="30"/>
      <c r="H229" s="56"/>
    </row>
    <row r="230" spans="2:7" s="10" customFormat="1" ht="17.25" customHeight="1">
      <c r="B230" s="27"/>
      <c r="C230" s="27" t="s">
        <v>59</v>
      </c>
      <c r="D230" s="28" t="s">
        <v>60</v>
      </c>
      <c r="E230" s="29">
        <f>E231</f>
        <v>184692</v>
      </c>
      <c r="F230" s="29">
        <f>F231</f>
        <v>70000</v>
      </c>
      <c r="G230" s="30">
        <f>IF(E230&gt;0,F230/E230,"")</f>
        <v>0.3790093777748901</v>
      </c>
    </row>
    <row r="231" spans="2:8" s="10" customFormat="1" ht="17.25" customHeight="1">
      <c r="B231" s="27"/>
      <c r="C231" s="27"/>
      <c r="D231" s="28" t="s">
        <v>29</v>
      </c>
      <c r="E231" s="29">
        <v>184692</v>
      </c>
      <c r="F231" s="29">
        <v>70000</v>
      </c>
      <c r="G231" s="30"/>
      <c r="H231" s="56"/>
    </row>
    <row r="232" spans="2:7" s="10" customFormat="1" ht="17.25" customHeight="1">
      <c r="B232" s="27"/>
      <c r="C232" s="27" t="s">
        <v>16</v>
      </c>
      <c r="D232" s="28" t="s">
        <v>61</v>
      </c>
      <c r="E232" s="29">
        <f>SUM(E233:E237)</f>
        <v>356924</v>
      </c>
      <c r="F232" s="29">
        <f>SUM(F233:F237)</f>
        <v>468000</v>
      </c>
      <c r="G232" s="30">
        <f>IF(E232&gt;0,F232/E232,"")</f>
        <v>1.3112035055081754</v>
      </c>
    </row>
    <row r="233" spans="2:7" s="10" customFormat="1" ht="17.25" customHeight="1">
      <c r="B233" s="27"/>
      <c r="C233" s="27"/>
      <c r="D233" s="28" t="s">
        <v>29</v>
      </c>
      <c r="E233" s="29">
        <v>301924</v>
      </c>
      <c r="F233" s="29">
        <v>368000</v>
      </c>
      <c r="G233" s="30"/>
    </row>
    <row r="234" spans="2:7" s="10" customFormat="1" ht="17.25" customHeight="1" hidden="1">
      <c r="B234" s="27"/>
      <c r="C234" s="27"/>
      <c r="D234" s="28"/>
      <c r="E234" s="29"/>
      <c r="F234" s="29"/>
      <c r="G234" s="30"/>
    </row>
    <row r="235" spans="2:7" s="10" customFormat="1" ht="17.25" customHeight="1" hidden="1">
      <c r="B235" s="27"/>
      <c r="C235" s="27"/>
      <c r="D235" s="28"/>
      <c r="E235" s="29"/>
      <c r="F235" s="29"/>
      <c r="G235" s="30">
        <f>IF(E235&gt;0,F235/E235,"")</f>
      </c>
    </row>
    <row r="236" spans="2:7" s="10" customFormat="1" ht="17.25" customHeight="1" hidden="1">
      <c r="B236" s="27"/>
      <c r="C236" s="27"/>
      <c r="D236" s="28"/>
      <c r="E236" s="29"/>
      <c r="F236" s="29"/>
      <c r="G236" s="30"/>
    </row>
    <row r="237" spans="2:8" s="10" customFormat="1" ht="17.25" customHeight="1">
      <c r="B237" s="27"/>
      <c r="C237" s="27"/>
      <c r="D237" s="28" t="s">
        <v>30</v>
      </c>
      <c r="E237" s="29">
        <v>55000</v>
      </c>
      <c r="F237" s="29">
        <v>100000</v>
      </c>
      <c r="G237" s="30"/>
      <c r="H237" s="56"/>
    </row>
    <row r="238" spans="2:7" s="10" customFormat="1" ht="17.25" customHeight="1">
      <c r="B238" s="27"/>
      <c r="C238" s="27" t="s">
        <v>11</v>
      </c>
      <c r="D238" s="28" t="s">
        <v>115</v>
      </c>
      <c r="E238" s="29">
        <f>SUM(E239:E240)</f>
        <v>117699</v>
      </c>
      <c r="F238" s="29">
        <f>SUM(F240:F242)</f>
        <v>34640</v>
      </c>
      <c r="G238" s="30">
        <f>IF(E238&gt;0,F238/E238,"")</f>
        <v>0.2943100621075795</v>
      </c>
    </row>
    <row r="239" spans="2:7" s="10" customFormat="1" ht="17.25" customHeight="1" hidden="1">
      <c r="B239" s="27"/>
      <c r="C239" s="27"/>
      <c r="D239" s="28" t="s">
        <v>160</v>
      </c>
      <c r="E239" s="29">
        <v>2100</v>
      </c>
      <c r="F239" s="29">
        <v>0</v>
      </c>
      <c r="G239" s="30"/>
    </row>
    <row r="240" spans="2:8" s="10" customFormat="1" ht="17.25" customHeight="1">
      <c r="B240" s="27"/>
      <c r="C240" s="27"/>
      <c r="D240" s="28" t="s">
        <v>29</v>
      </c>
      <c r="E240" s="29">
        <v>115599</v>
      </c>
      <c r="F240" s="29">
        <v>34640</v>
      </c>
      <c r="G240" s="30"/>
      <c r="H240" s="56"/>
    </row>
    <row r="241" spans="2:7" s="10" customFormat="1" ht="17.25" customHeight="1" hidden="1">
      <c r="B241" s="27"/>
      <c r="C241" s="27"/>
      <c r="D241" s="28"/>
      <c r="E241" s="29">
        <v>0</v>
      </c>
      <c r="F241" s="29">
        <v>0</v>
      </c>
      <c r="G241" s="30"/>
    </row>
    <row r="242" spans="2:7" s="10" customFormat="1" ht="17.25" customHeight="1" hidden="1">
      <c r="B242" s="27"/>
      <c r="C242" s="27"/>
      <c r="D242" s="28"/>
      <c r="E242" s="29"/>
      <c r="F242" s="29"/>
      <c r="G242" s="30"/>
    </row>
    <row r="243" spans="2:7" s="10" customFormat="1" ht="17.25" customHeight="1">
      <c r="B243" s="24" t="s">
        <v>62</v>
      </c>
      <c r="C243" s="24"/>
      <c r="D243" s="32" t="s">
        <v>87</v>
      </c>
      <c r="E243" s="26">
        <f>+E250+E252+E254</f>
        <v>182920</v>
      </c>
      <c r="F243" s="26">
        <f>+F248+F250+F252+F254</f>
        <v>169500</v>
      </c>
      <c r="G243" s="19">
        <f>IF(E243&gt;0,F243/E243,"")</f>
        <v>0.9266345943581894</v>
      </c>
    </row>
    <row r="244" spans="2:7" s="10" customFormat="1" ht="17.25" customHeight="1" hidden="1">
      <c r="B244" s="33"/>
      <c r="C244" s="34"/>
      <c r="D244" s="35"/>
      <c r="E244" s="31"/>
      <c r="F244" s="31"/>
      <c r="G244" s="19">
        <f>IF(E244&gt;0,F244/E244,"")</f>
      </c>
    </row>
    <row r="245" spans="2:7" s="10" customFormat="1" ht="17.25" customHeight="1" hidden="1">
      <c r="B245" s="33"/>
      <c r="C245" s="33"/>
      <c r="D245" s="28"/>
      <c r="E245" s="31"/>
      <c r="F245" s="31"/>
      <c r="G245" s="19">
        <f>IF(E245&gt;0,F245/E245,"")</f>
      </c>
    </row>
    <row r="246" spans="2:7" s="10" customFormat="1" ht="17.25" customHeight="1" hidden="1">
      <c r="B246" s="33"/>
      <c r="C246" s="34"/>
      <c r="D246" s="28"/>
      <c r="E246" s="31"/>
      <c r="F246" s="31"/>
      <c r="G246" s="21"/>
    </row>
    <row r="247" spans="2:7" s="10" customFormat="1" ht="17.25" customHeight="1" hidden="1">
      <c r="B247" s="33"/>
      <c r="C247" s="33"/>
      <c r="D247" s="28"/>
      <c r="E247" s="31"/>
      <c r="F247" s="31"/>
      <c r="G247" s="22"/>
    </row>
    <row r="248" spans="2:7" s="10" customFormat="1" ht="17.25" customHeight="1">
      <c r="B248" s="33"/>
      <c r="C248" s="51" t="s">
        <v>192</v>
      </c>
      <c r="D248" s="28" t="s">
        <v>193</v>
      </c>
      <c r="E248" s="31"/>
      <c r="F248" s="31">
        <f>F249</f>
        <v>10000</v>
      </c>
      <c r="G248" s="22"/>
    </row>
    <row r="249" spans="2:7" s="10" customFormat="1" ht="17.25" customHeight="1">
      <c r="B249" s="33"/>
      <c r="C249" s="33"/>
      <c r="D249" s="28" t="s">
        <v>108</v>
      </c>
      <c r="E249" s="31"/>
      <c r="F249" s="31">
        <v>10000</v>
      </c>
      <c r="G249" s="22"/>
    </row>
    <row r="250" spans="2:7" s="10" customFormat="1" ht="17.25" customHeight="1">
      <c r="B250" s="27"/>
      <c r="C250" s="27" t="s">
        <v>63</v>
      </c>
      <c r="D250" s="28" t="s">
        <v>64</v>
      </c>
      <c r="E250" s="29">
        <f>E251</f>
        <v>139130</v>
      </c>
      <c r="F250" s="29">
        <f>F251</f>
        <v>130000</v>
      </c>
      <c r="G250" s="30">
        <f aca="true" t="shared" si="2" ref="G250:G262">IF(E250&gt;0,F250/E250,"")</f>
        <v>0.9343779199309998</v>
      </c>
    </row>
    <row r="251" spans="2:8" s="10" customFormat="1" ht="17.25" customHeight="1">
      <c r="B251" s="27"/>
      <c r="C251" s="27"/>
      <c r="D251" s="28" t="s">
        <v>65</v>
      </c>
      <c r="E251" s="29">
        <v>139130</v>
      </c>
      <c r="F251" s="29">
        <v>130000</v>
      </c>
      <c r="G251" s="30"/>
      <c r="H251" s="56"/>
    </row>
    <row r="252" spans="2:7" s="10" customFormat="1" ht="17.25" customHeight="1">
      <c r="B252" s="27"/>
      <c r="C252" s="27" t="s">
        <v>66</v>
      </c>
      <c r="D252" s="28" t="s">
        <v>118</v>
      </c>
      <c r="E252" s="29">
        <f>E253</f>
        <v>13000</v>
      </c>
      <c r="F252" s="29">
        <f>F253</f>
        <v>10000</v>
      </c>
      <c r="G252" s="30">
        <f t="shared" si="2"/>
        <v>0.7692307692307693</v>
      </c>
    </row>
    <row r="253" spans="2:9" s="10" customFormat="1" ht="17.25" customHeight="1">
      <c r="B253" s="27"/>
      <c r="C253" s="27"/>
      <c r="D253" s="28" t="s">
        <v>29</v>
      </c>
      <c r="E253" s="29">
        <v>13000</v>
      </c>
      <c r="F253" s="29">
        <v>10000</v>
      </c>
      <c r="G253" s="30"/>
      <c r="H253" s="56"/>
      <c r="I253" s="56"/>
    </row>
    <row r="254" spans="2:7" s="10" customFormat="1" ht="17.25" customHeight="1">
      <c r="B254" s="27"/>
      <c r="C254" s="27" t="s">
        <v>67</v>
      </c>
      <c r="D254" s="28" t="s">
        <v>115</v>
      </c>
      <c r="E254" s="29">
        <f>E255</f>
        <v>30790</v>
      </c>
      <c r="F254" s="29">
        <f>F255+F256</f>
        <v>19500</v>
      </c>
      <c r="G254" s="30">
        <f t="shared" si="2"/>
        <v>0.6333225073075673</v>
      </c>
    </row>
    <row r="255" spans="2:7" s="10" customFormat="1" ht="17.25" customHeight="1">
      <c r="B255" s="27"/>
      <c r="C255" s="27"/>
      <c r="D255" s="28" t="s">
        <v>29</v>
      </c>
      <c r="E255" s="29">
        <v>30790</v>
      </c>
      <c r="F255" s="29">
        <v>19500</v>
      </c>
      <c r="G255" s="30"/>
    </row>
    <row r="256" spans="2:8" s="10" customFormat="1" ht="17.25" customHeight="1" hidden="1">
      <c r="B256" s="27"/>
      <c r="C256" s="27"/>
      <c r="D256" s="28" t="s">
        <v>112</v>
      </c>
      <c r="E256" s="29">
        <v>0</v>
      </c>
      <c r="F256" s="29">
        <v>0</v>
      </c>
      <c r="G256" s="30"/>
      <c r="H256" s="56"/>
    </row>
    <row r="257" spans="2:7" s="10" customFormat="1" ht="17.25" customHeight="1">
      <c r="B257" s="24" t="s">
        <v>68</v>
      </c>
      <c r="C257" s="24"/>
      <c r="D257" s="32" t="s">
        <v>88</v>
      </c>
      <c r="E257" s="26">
        <f>E260+E262+E258</f>
        <v>286500</v>
      </c>
      <c r="F257" s="26">
        <f>F260+F262+F258</f>
        <v>80000</v>
      </c>
      <c r="G257" s="19">
        <f t="shared" si="2"/>
        <v>0.2792321116928447</v>
      </c>
    </row>
    <row r="258" spans="2:7" s="10" customFormat="1" ht="17.25" customHeight="1" hidden="1">
      <c r="B258" s="33"/>
      <c r="C258" s="34" t="s">
        <v>145</v>
      </c>
      <c r="D258" s="35" t="s">
        <v>188</v>
      </c>
      <c r="E258" s="31">
        <f>E259</f>
        <v>75000</v>
      </c>
      <c r="F258" s="31">
        <f>F259</f>
        <v>0</v>
      </c>
      <c r="G258" s="22"/>
    </row>
    <row r="259" spans="2:7" s="10" customFormat="1" ht="17.25" customHeight="1" hidden="1">
      <c r="B259" s="33"/>
      <c r="C259" s="33"/>
      <c r="D259" s="35" t="s">
        <v>112</v>
      </c>
      <c r="E259" s="31">
        <v>75000</v>
      </c>
      <c r="F259" s="31">
        <v>0</v>
      </c>
      <c r="G259" s="22"/>
    </row>
    <row r="260" spans="2:7" s="10" customFormat="1" ht="17.25" customHeight="1">
      <c r="B260" s="27"/>
      <c r="C260" s="27" t="s">
        <v>69</v>
      </c>
      <c r="D260" s="28" t="s">
        <v>70</v>
      </c>
      <c r="E260" s="29">
        <f>E261</f>
        <v>31000</v>
      </c>
      <c r="F260" s="29">
        <f>F261</f>
        <v>40000</v>
      </c>
      <c r="G260" s="30">
        <f t="shared" si="2"/>
        <v>1.2903225806451613</v>
      </c>
    </row>
    <row r="261" spans="2:9" s="10" customFormat="1" ht="17.25" customHeight="1">
      <c r="B261" s="27"/>
      <c r="C261" s="27"/>
      <c r="D261" s="28" t="s">
        <v>108</v>
      </c>
      <c r="E261" s="29">
        <v>31000</v>
      </c>
      <c r="F261" s="29">
        <v>40000</v>
      </c>
      <c r="G261" s="30"/>
      <c r="I261" s="56"/>
    </row>
    <row r="262" spans="2:7" s="10" customFormat="1" ht="17.25" customHeight="1">
      <c r="B262" s="27"/>
      <c r="C262" s="27" t="s">
        <v>71</v>
      </c>
      <c r="D262" s="28" t="s">
        <v>115</v>
      </c>
      <c r="E262" s="29">
        <f>SUM(E263,E264)</f>
        <v>180500</v>
      </c>
      <c r="F262" s="29">
        <f>SUM(F263,F264)</f>
        <v>40000</v>
      </c>
      <c r="G262" s="30">
        <f t="shared" si="2"/>
        <v>0.22160664819944598</v>
      </c>
    </row>
    <row r="263" spans="2:8" s="10" customFormat="1" ht="17.25" customHeight="1">
      <c r="B263" s="27"/>
      <c r="C263" s="27"/>
      <c r="D263" s="28" t="s">
        <v>29</v>
      </c>
      <c r="E263" s="29">
        <v>40500</v>
      </c>
      <c r="F263" s="29">
        <v>40000</v>
      </c>
      <c r="G263" s="30"/>
      <c r="H263" s="56"/>
    </row>
    <row r="264" spans="2:9" s="10" customFormat="1" ht="17.25" customHeight="1" hidden="1">
      <c r="B264" s="27"/>
      <c r="C264" s="27"/>
      <c r="D264" s="28" t="s">
        <v>30</v>
      </c>
      <c r="E264" s="29">
        <v>140000</v>
      </c>
      <c r="F264" s="29">
        <v>0</v>
      </c>
      <c r="G264" s="30"/>
      <c r="H264" s="56"/>
      <c r="I264" s="56"/>
    </row>
    <row r="265" spans="2:7" s="10" customFormat="1" ht="17.25" customHeight="1">
      <c r="B265" s="57" t="s">
        <v>72</v>
      </c>
      <c r="C265" s="58"/>
      <c r="D265" s="59"/>
      <c r="E265" s="45">
        <f>E257+E243+E217+E198+E167+E154+E122+E119+E112+E109+E90+E87+E74+E53+E46+E36+E30+E18+E15+E9</f>
        <v>20357614</v>
      </c>
      <c r="F265" s="45">
        <f>F257+F243+F217+F198+F167+F154+F122+F119+F112+F109+F90+F87+F74+F53+F46+F36+F30+F18+F15+F9</f>
        <v>16599829</v>
      </c>
      <c r="G265" s="46">
        <f>IF(E265&gt;0,F265/E265,"")</f>
        <v>0.8154113247259723</v>
      </c>
    </row>
    <row r="267" ht="11.25">
      <c r="E267" s="2" t="s">
        <v>120</v>
      </c>
    </row>
  </sheetData>
  <mergeCells count="6">
    <mergeCell ref="B265:D265"/>
    <mergeCell ref="A4:G4"/>
    <mergeCell ref="A1:G1"/>
    <mergeCell ref="A2:G2"/>
    <mergeCell ref="A3:G3"/>
    <mergeCell ref="B5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xxx</cp:lastModifiedBy>
  <cp:lastPrinted>2006-12-20T09:04:16Z</cp:lastPrinted>
  <dcterms:created xsi:type="dcterms:W3CDTF">2000-11-28T08:18:03Z</dcterms:created>
  <dcterms:modified xsi:type="dcterms:W3CDTF">2007-02-02T11:17:01Z</dcterms:modified>
  <cp:category/>
  <cp:version/>
  <cp:contentType/>
  <cp:contentStatus/>
</cp:coreProperties>
</file>